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'List1'!$A$1:$I$134</definedName>
  </definedNames>
  <calcPr fullCalcOnLoad="1"/>
</workbook>
</file>

<file path=xl/sharedStrings.xml><?xml version="1.0" encoding="utf-8"?>
<sst xmlns="http://schemas.openxmlformats.org/spreadsheetml/2006/main" count="231" uniqueCount="164">
  <si>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</si>
  <si>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</si>
  <si>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</si>
  <si>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</si>
  <si>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</si>
  <si>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</si>
  <si>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</si>
  <si>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</si>
  <si>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</si>
  <si>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</si>
  <si>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3.2.</t>
  </si>
  <si>
    <t>4.</t>
  </si>
  <si>
    <t>Prihodi od drugih aktivnosti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</si>
  <si>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</si>
  <si>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</si>
  <si>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</si>
  <si>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</si>
  <si>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</si>
  <si>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</si>
  <si>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I.</t>
  </si>
  <si>
    <t>ADMINISTRATIVNI RASHODI</t>
  </si>
  <si>
    <t>Rashodi za radnike</t>
  </si>
  <si>
    <t>Rashodi ureda</t>
  </si>
  <si>
    <t>Rashodi za rad tijela Turističke zajednice</t>
  </si>
  <si>
    <t>II.</t>
  </si>
  <si>
    <t>DIZAJN VRIJEDNOSTI</t>
  </si>
  <si>
    <t>1.1.</t>
  </si>
  <si>
    <t>Projekt Volim Hrvatsku</t>
  </si>
  <si>
    <t>Manifestacije</t>
  </si>
  <si>
    <t>Kulturno-zabavne</t>
  </si>
  <si>
    <t xml:space="preserve">Sportske manifestacije </t>
  </si>
  <si>
    <t>Ekološke manifestacije</t>
  </si>
  <si>
    <t>Ostale manifestacije</t>
  </si>
  <si>
    <t>Potpore manifestacijama (suorganizacija s drugim subjektima te donacije drugima za manifestacije)</t>
  </si>
  <si>
    <t xml:space="preserve">Novi proizvodi 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</si>
  <si>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</si>
  <si>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</si>
  <si>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</si>
  <si>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</si>
  <si>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</si>
  <si>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</si>
  <si>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</si>
  <si>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2.1.</t>
  </si>
  <si>
    <t>2.2.</t>
  </si>
  <si>
    <t>2.3.</t>
  </si>
  <si>
    <t>Brošure i ostali tiskani materijali</t>
  </si>
  <si>
    <t>2.4.</t>
  </si>
  <si>
    <t>Suveniri i promo materijali</t>
  </si>
  <si>
    <t>2.5.</t>
  </si>
  <si>
    <t>Info table</t>
  </si>
  <si>
    <t>IV.</t>
  </si>
  <si>
    <t>DISTRIBUCIJA I PRODAJA VRIJEDNOSTI</t>
  </si>
  <si>
    <t>Sajmovi (u skladu sa zakonskim propisima i propisanim pravilima za sustav TZ)</t>
  </si>
  <si>
    <t>Posebne prezentacije</t>
  </si>
  <si>
    <t>V.</t>
  </si>
  <si>
    <t>INTERNI MARKETING</t>
  </si>
  <si>
    <t>Edukacija (zaposleni, subjekti javnog i privatnog sektora)</t>
  </si>
  <si>
    <t xml:space="preserve">3. 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</si>
  <si>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</si>
  <si>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</si>
  <si>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</si>
  <si>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</si>
  <si>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</si>
  <si>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</si>
  <si>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</si>
  <si>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</si>
  <si>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</si>
  <si>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</si>
  <si>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VIII.</t>
  </si>
  <si>
    <t>IX.</t>
  </si>
  <si>
    <t>TRANSFER BORAVIŠNE PRISTOJBE OPĆINI/GRADU (30%)</t>
  </si>
  <si>
    <t>X.</t>
  </si>
  <si>
    <t>POKRIVANJE MANJKA IZ PRETHODNE GODINE ( ukoliko je isti ostvaren)</t>
  </si>
  <si>
    <t>SVEUKUPNO RASHODI</t>
  </si>
  <si>
    <t>Smeđa signalizacija</t>
  </si>
  <si>
    <t>1.2.</t>
  </si>
  <si>
    <t>Studijska putovanja</t>
  </si>
  <si>
    <t>Oglašavanje u promotivnim kampanjama javnog i privatnog sektora</t>
  </si>
  <si>
    <t xml:space="preserve">Koordinacija subjekata koji su neposredno ili posredno uključeni u turistički promet </t>
  </si>
  <si>
    <t>Poticanje i pomaganje razvoja turizma na područjima koja nisu turistički razvijena</t>
  </si>
  <si>
    <t>Nagrade i priznanja (Projekt Volim Hrvatsku i ostalo)</t>
  </si>
  <si>
    <t>1a.</t>
  </si>
  <si>
    <t>Boravišna pristojba 65%</t>
  </si>
  <si>
    <t>1b.</t>
  </si>
  <si>
    <t>Boravišna pristojba od nautike</t>
  </si>
  <si>
    <t>Boravišna pristojba - dug</t>
  </si>
  <si>
    <t>*uređenje plaža</t>
  </si>
  <si>
    <t>*uređenje turističkog mjesta</t>
  </si>
  <si>
    <t>*čišćenje plaža</t>
  </si>
  <si>
    <t>*Wi-Fi mreža/besplatni Internet</t>
  </si>
  <si>
    <t>*Plavi cvijet</t>
  </si>
  <si>
    <t>*karneval/zimski, ljetni</t>
  </si>
  <si>
    <t>*uskršnji doručak na Gradskom trgu</t>
  </si>
  <si>
    <t>*festival čipke</t>
  </si>
  <si>
    <t>*dan Domovinske zahvalnosti</t>
  </si>
  <si>
    <t>*Vela Gospa</t>
  </si>
  <si>
    <t>*Mala Gospa</t>
  </si>
  <si>
    <t>*paški biciklistički maraton</t>
  </si>
  <si>
    <t>*nastup dječjeg zbora Vijolice</t>
  </si>
  <si>
    <t>*ostale potpore</t>
  </si>
  <si>
    <t>*oglašavanje u tisku</t>
  </si>
  <si>
    <t>Internet portal</t>
  </si>
  <si>
    <t>WEB stranice</t>
  </si>
  <si>
    <t>*biciklistička karta</t>
  </si>
  <si>
    <t>*plan plaža i spomenika</t>
  </si>
  <si>
    <t>*izrada kalendara</t>
  </si>
  <si>
    <t>*promidžbene vrećice</t>
  </si>
  <si>
    <t xml:space="preserve">*nastup KUD-a </t>
  </si>
  <si>
    <t>TURISTIČKA ZAJEDNICA GRADA PAGA - PAG</t>
  </si>
  <si>
    <t>*akcija čišćenja obale, podmorja i okoliša</t>
  </si>
  <si>
    <t>*windsurfing</t>
  </si>
  <si>
    <t>Skladište i logistika</t>
  </si>
  <si>
    <t>Boravišna pristojba tekuća godina</t>
  </si>
  <si>
    <t xml:space="preserve">*za programske aktivnosti </t>
  </si>
  <si>
    <t>*za funkcioniranje turističkog ureda</t>
  </si>
  <si>
    <t xml:space="preserve">*prospekt </t>
  </si>
  <si>
    <t>*plan Grada/mjesta</t>
  </si>
  <si>
    <t>*sajmovi u inozemstvu</t>
  </si>
  <si>
    <t>*suradnja s prijateljskim gradovima /  Slavkov,Szigetvar,Kiev</t>
  </si>
  <si>
    <t>*nepredviđene manifestacije</t>
  </si>
  <si>
    <t>*gastro dani otoka Paga</t>
  </si>
  <si>
    <t>novogodišnji promidžbeni materijal</t>
  </si>
  <si>
    <t>ostali tiskani promidžbeni materijali</t>
  </si>
  <si>
    <t>*Lepoglava/festival čipke</t>
  </si>
  <si>
    <t>EKO Pag</t>
  </si>
  <si>
    <t>*brošura:program ljetnih događanja</t>
  </si>
  <si>
    <t xml:space="preserve">  - proračun Grada Paga</t>
  </si>
  <si>
    <t xml:space="preserve">  - proračun Županije</t>
  </si>
  <si>
    <t>*uređenje biciklističkih staza</t>
  </si>
  <si>
    <t>*ribarske fešte i brudetijada</t>
  </si>
  <si>
    <t>Facebook page</t>
  </si>
  <si>
    <t>*sajmovi u zemlji</t>
  </si>
  <si>
    <t>*Celje/Slovenija/okusi i zvuci Paga</t>
  </si>
  <si>
    <t>PRIJENOS VIŠKA U IDUĆU GODINU - POKRIVANJE MANJKA U IDUĆOJ GODINI (SVEUKUPNI PRIHODI UMANJENI ZA SVEUKUPNE RASHODE)NOVČANI TIJEK</t>
  </si>
  <si>
    <t xml:space="preserve">RAČUNOVODSTVENI REZULTAT </t>
  </si>
  <si>
    <t>*promenadni ljetni koncerti i zabave</t>
  </si>
  <si>
    <t>*prezentacija paške nošnje tijekom sezone</t>
  </si>
  <si>
    <t>*PagArtFest</t>
  </si>
  <si>
    <t>*oglašavanje na billboardu</t>
  </si>
  <si>
    <t>*izložba "Susreti" Iso Hayato</t>
  </si>
  <si>
    <t>Pointers Pag</t>
  </si>
  <si>
    <r>
      <t xml:space="preserve">OSTALO </t>
    </r>
    <r>
      <rPr>
        <sz val="16"/>
        <rFont val="Calibri"/>
        <family val="2"/>
      </rPr>
      <t>(planovi razvoja turizma, strateški marketing planovi i ostalo)</t>
    </r>
  </si>
  <si>
    <t>Poticanje i sudjelovanje u uređenju grada/mjesta/ (osim izgradnje komunalne infrastrukture)</t>
  </si>
  <si>
    <t>Izvršenje  2015</t>
  </si>
  <si>
    <t>indeks   izvrš./ rebal.</t>
  </si>
  <si>
    <t>KUMULATIVNI FINANCIJSKI IZVJEŠTAJ I-XII 2016.</t>
  </si>
  <si>
    <t>REBALANS      2016.</t>
  </si>
  <si>
    <t>Izvršenje  2016</t>
  </si>
  <si>
    <t>indeks 2016/2015</t>
  </si>
  <si>
    <t>- donacije za zimski paški karneval</t>
  </si>
  <si>
    <t>- prihodi od financijske imovine</t>
  </si>
  <si>
    <t>-ostali nespomenuti prihodi</t>
  </si>
  <si>
    <t>Google Adwords (SEM)</t>
  </si>
  <si>
    <t>*oglašavanje na reklamnom panou</t>
  </si>
  <si>
    <t>*prospekt Paški karneval</t>
  </si>
  <si>
    <t>Pag, veljača 2017.</t>
  </si>
  <si>
    <t>- prihodi od prodaje robe i usluga</t>
  </si>
  <si>
    <t>*udruženo oglašava.-marketinške usluge TZZŽ</t>
  </si>
  <si>
    <t>Opće oglašavanje (oglašavanje u tisku, TV oglaš.)</t>
  </si>
  <si>
    <t xml:space="preserve">  * sufinanciranje manifestacija od TZZŽ</t>
  </si>
  <si>
    <t xml:space="preserve">     57.ljetni paški karneval</t>
  </si>
  <si>
    <t xml:space="preserve">     7.međunarodni festival čipke</t>
  </si>
  <si>
    <t xml:space="preserve">     gastro dani otoka Paga</t>
  </si>
  <si>
    <t xml:space="preserve">  * ostali prihodi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</si>
</sst>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8"/>
      <color indexed="8"/>
      <name val="Calibri"/>
      <family val="2"/>
    </font>
    <font>
      <sz val="14"/>
      <color indexed="20"/>
      <name val="Calibri"/>
      <family val="2"/>
    </font>
    <font>
      <sz val="14"/>
      <color indexed="10"/>
      <name val="Calibri"/>
      <family val="2"/>
    </font>
    <font>
      <b/>
      <sz val="16"/>
      <name val="Calibri"/>
      <family val="2"/>
    </font>
    <font>
      <sz val="12"/>
      <color indexed="10"/>
      <name val="Calibri"/>
      <family val="2"/>
    </font>
    <font>
      <sz val="10"/>
      <color indexed="10"/>
      <name val="Calibri"/>
      <family val="2"/>
    </font>
    <font>
      <sz val="16"/>
      <color indexed="10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6"/>
      <color indexed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4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3" fillId="20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wrapText="1"/>
    </xf>
    <xf numFmtId="0" fontId="24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wrapText="1"/>
    </xf>
    <xf numFmtId="0" fontId="25" fillId="24" borderId="0" xfId="0" applyFont="1" applyFill="1" applyAlignment="1">
      <alignment/>
    </xf>
    <xf numFmtId="0" fontId="21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1" fontId="18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 horizontal="right"/>
    </xf>
    <xf numFmtId="0" fontId="27" fillId="24" borderId="0" xfId="0" applyFont="1" applyFill="1" applyAlignment="1">
      <alignment/>
    </xf>
    <xf numFmtId="0" fontId="25" fillId="24" borderId="10" xfId="0" applyFont="1" applyFill="1" applyBorder="1" applyAlignment="1">
      <alignment horizontal="left" wrapText="1" indent="2"/>
    </xf>
    <xf numFmtId="0" fontId="28" fillId="24" borderId="10" xfId="0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left" wrapText="1" indent="2"/>
    </xf>
    <xf numFmtId="0" fontId="28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/>
    </xf>
    <xf numFmtId="49" fontId="24" fillId="24" borderId="10" xfId="0" applyNumberFormat="1" applyFont="1" applyFill="1" applyBorder="1" applyAlignment="1">
      <alignment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3" fillId="20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24" borderId="10" xfId="0" applyFont="1" applyFill="1" applyBorder="1" applyAlignment="1">
      <alignment horizontal="left" wrapText="1" indent="1"/>
    </xf>
    <xf numFmtId="0" fontId="25" fillId="0" borderId="10" xfId="0" applyFont="1" applyFill="1" applyBorder="1" applyAlignment="1">
      <alignment horizontal="left" wrapText="1" indent="1"/>
    </xf>
    <xf numFmtId="1" fontId="25" fillId="24" borderId="10" xfId="0" applyNumberFormat="1" applyFont="1" applyFill="1" applyBorder="1" applyAlignment="1">
      <alignment horizontal="center" vertical="center"/>
    </xf>
    <xf numFmtId="1" fontId="24" fillId="24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3" fontId="23" fillId="20" borderId="10" xfId="0" applyNumberFormat="1" applyFont="1" applyFill="1" applyBorder="1" applyAlignment="1">
      <alignment/>
    </xf>
    <xf numFmtId="3" fontId="25" fillId="24" borderId="10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3" fontId="23" fillId="24" borderId="1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2" fontId="23" fillId="20" borderId="10" xfId="0" applyNumberFormat="1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3" fontId="3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25" fillId="24" borderId="10" xfId="0" applyNumberFormat="1" applyFon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wrapText="1"/>
    </xf>
    <xf numFmtId="3" fontId="23" fillId="24" borderId="0" xfId="0" applyNumberFormat="1" applyFont="1" applyFill="1" applyBorder="1" applyAlignment="1">
      <alignment/>
    </xf>
    <xf numFmtId="4" fontId="33" fillId="0" borderId="0" xfId="0" applyNumberFormat="1" applyFont="1" applyAlignment="1">
      <alignment/>
    </xf>
    <xf numFmtId="4" fontId="23" fillId="24" borderId="0" xfId="0" applyNumberFormat="1" applyFont="1" applyFill="1" applyBorder="1" applyAlignment="1">
      <alignment/>
    </xf>
    <xf numFmtId="4" fontId="34" fillId="0" borderId="0" xfId="0" applyNumberFormat="1" applyFont="1" applyAlignment="1">
      <alignment/>
    </xf>
    <xf numFmtId="4" fontId="35" fillId="0" borderId="0" xfId="0" applyNumberFormat="1" applyFont="1" applyAlignment="1">
      <alignment/>
    </xf>
    <xf numFmtId="4" fontId="25" fillId="24" borderId="11" xfId="0" applyNumberFormat="1" applyFont="1" applyFill="1" applyBorder="1" applyAlignment="1">
      <alignment/>
    </xf>
    <xf numFmtId="3" fontId="23" fillId="24" borderId="1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" fontId="34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4" fontId="23" fillId="24" borderId="11" xfId="0" applyNumberFormat="1" applyFont="1" applyFill="1" applyBorder="1" applyAlignment="1">
      <alignment/>
    </xf>
    <xf numFmtId="1" fontId="34" fillId="0" borderId="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3" fontId="23" fillId="20" borderId="10" xfId="0" applyNumberFormat="1" applyFont="1" applyFill="1" applyBorder="1" applyAlignment="1">
      <alignment/>
    </xf>
    <xf numFmtId="3" fontId="23" fillId="24" borderId="10" xfId="0" applyNumberFormat="1" applyFont="1" applyFill="1" applyBorder="1" applyAlignment="1">
      <alignment/>
    </xf>
    <xf numFmtId="3" fontId="25" fillId="24" borderId="10" xfId="0" applyNumberFormat="1" applyFont="1" applyFill="1" applyBorder="1" applyAlignment="1">
      <alignment/>
    </xf>
    <xf numFmtId="3" fontId="23" fillId="20" borderId="0" xfId="0" applyNumberFormat="1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/>
    </xf>
    <xf numFmtId="0" fontId="20" fillId="20" borderId="10" xfId="0" applyFont="1" applyFill="1" applyBorder="1" applyAlignment="1">
      <alignment wrapText="1"/>
    </xf>
    <xf numFmtId="3" fontId="29" fillId="20" borderId="10" xfId="0" applyNumberFormat="1" applyFont="1" applyFill="1" applyBorder="1" applyAlignment="1">
      <alignment/>
    </xf>
    <xf numFmtId="1" fontId="29" fillId="20" borderId="10" xfId="0" applyNumberFormat="1" applyFont="1" applyFill="1" applyBorder="1" applyAlignment="1">
      <alignment/>
    </xf>
    <xf numFmtId="4" fontId="29" fillId="20" borderId="11" xfId="0" applyNumberFormat="1" applyFont="1" applyFill="1" applyBorder="1" applyAlignment="1">
      <alignment/>
    </xf>
    <xf numFmtId="1" fontId="29" fillId="20" borderId="10" xfId="0" applyNumberFormat="1" applyFont="1" applyFill="1" applyBorder="1" applyAlignment="1">
      <alignment/>
    </xf>
    <xf numFmtId="3" fontId="29" fillId="2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9" fillId="20" borderId="10" xfId="0" applyFont="1" applyFill="1" applyBorder="1" applyAlignment="1">
      <alignment wrapText="1"/>
    </xf>
    <xf numFmtId="0" fontId="20" fillId="2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9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wrapText="1"/>
    </xf>
    <xf numFmtId="3" fontId="29" fillId="24" borderId="10" xfId="0" applyNumberFormat="1" applyFont="1" applyFill="1" applyBorder="1" applyAlignment="1">
      <alignment/>
    </xf>
    <xf numFmtId="1" fontId="29" fillId="24" borderId="10" xfId="0" applyNumberFormat="1" applyFont="1" applyFill="1" applyBorder="1" applyAlignment="1">
      <alignment/>
    </xf>
    <xf numFmtId="4" fontId="29" fillId="24" borderId="11" xfId="0" applyNumberFormat="1" applyFont="1" applyFill="1" applyBorder="1" applyAlignment="1">
      <alignment/>
    </xf>
    <xf numFmtId="1" fontId="29" fillId="24" borderId="10" xfId="0" applyNumberFormat="1" applyFont="1" applyFill="1" applyBorder="1" applyAlignment="1">
      <alignment/>
    </xf>
    <xf numFmtId="3" fontId="29" fillId="24" borderId="10" xfId="0" applyNumberFormat="1" applyFont="1" applyFill="1" applyBorder="1" applyAlignment="1">
      <alignment/>
    </xf>
    <xf numFmtId="0" fontId="34" fillId="24" borderId="0" xfId="0" applyFont="1" applyFill="1" applyAlignment="1">
      <alignment/>
    </xf>
    <xf numFmtId="0" fontId="20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1" fillId="24" borderId="0" xfId="0" applyFont="1" applyFill="1" applyAlignment="1">
      <alignment/>
    </xf>
    <xf numFmtId="0" fontId="21" fillId="0" borderId="0" xfId="0" applyFont="1" applyAlignment="1">
      <alignment wrapText="1"/>
    </xf>
    <xf numFmtId="3" fontId="29" fillId="0" borderId="0" xfId="0" applyNumberFormat="1" applyFont="1" applyAlignment="1">
      <alignment/>
    </xf>
    <xf numFmtId="1" fontId="29" fillId="24" borderId="0" xfId="0" applyNumberFormat="1" applyFont="1" applyFill="1" applyBorder="1" applyAlignment="1">
      <alignment/>
    </xf>
    <xf numFmtId="0" fontId="20" fillId="24" borderId="0" xfId="0" applyFont="1" applyFill="1" applyAlignment="1">
      <alignment/>
    </xf>
    <xf numFmtId="2" fontId="20" fillId="20" borderId="10" xfId="0" applyNumberFormat="1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left" vertical="center" wrapText="1"/>
    </xf>
    <xf numFmtId="0" fontId="23" fillId="20" borderId="10" xfId="0" applyFont="1" applyFill="1" applyBorder="1" applyAlignment="1">
      <alignment horizontal="left" wrapText="1"/>
    </xf>
    <xf numFmtId="0" fontId="23" fillId="24" borderId="10" xfId="0" applyFont="1" applyFill="1" applyBorder="1" applyAlignment="1">
      <alignment horizontal="left" wrapText="1" indent="1"/>
    </xf>
    <xf numFmtId="3" fontId="38" fillId="0" borderId="0" xfId="0" applyNumberFormat="1" applyFont="1" applyAlignment="1">
      <alignment/>
    </xf>
    <xf numFmtId="0" fontId="39" fillId="20" borderId="10" xfId="0" applyFont="1" applyFill="1" applyBorder="1" applyAlignment="1">
      <alignment horizontal="center" vertical="center" wrapText="1"/>
    </xf>
    <xf numFmtId="0" fontId="29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wrapText="1"/>
    </xf>
    <xf numFmtId="1" fontId="39" fillId="20" borderId="10" xfId="0" applyNumberFormat="1" applyFont="1" applyFill="1" applyBorder="1" applyAlignment="1">
      <alignment horizontal="center" vertical="center" wrapText="1"/>
    </xf>
    <xf numFmtId="4" fontId="40" fillId="20" borderId="11" xfId="0" applyNumberFormat="1" applyFont="1" applyFill="1" applyBorder="1" applyAlignment="1">
      <alignment horizontal="center" vertical="center" wrapText="1"/>
    </xf>
    <xf numFmtId="1" fontId="33" fillId="20" borderId="10" xfId="0" applyNumberFormat="1" applyFont="1" applyFill="1" applyBorder="1" applyAlignment="1">
      <alignment horizontal="center" wrapText="1"/>
    </xf>
    <xf numFmtId="0" fontId="33" fillId="24" borderId="0" xfId="0" applyFont="1" applyFill="1" applyAlignment="1">
      <alignment horizontal="center" wrapText="1"/>
    </xf>
    <xf numFmtId="3" fontId="23" fillId="20" borderId="10" xfId="0" applyNumberFormat="1" applyFont="1" applyFill="1" applyBorder="1" applyAlignment="1">
      <alignment horizontal="center" vertical="center" wrapText="1"/>
    </xf>
    <xf numFmtId="1" fontId="29" fillId="24" borderId="0" xfId="0" applyNumberFormat="1" applyFont="1" applyFill="1" applyBorder="1" applyAlignment="1">
      <alignment/>
    </xf>
    <xf numFmtId="3" fontId="23" fillId="24" borderId="10" xfId="0" applyNumberFormat="1" applyFont="1" applyFill="1" applyBorder="1" applyAlignment="1">
      <alignment/>
    </xf>
    <xf numFmtId="3" fontId="25" fillId="24" borderId="10" xfId="0" applyNumberFormat="1" applyFont="1" applyFill="1" applyBorder="1" applyAlignment="1">
      <alignment/>
    </xf>
    <xf numFmtId="1" fontId="23" fillId="24" borderId="10" xfId="0" applyNumberFormat="1" applyFont="1" applyFill="1" applyBorder="1" applyAlignment="1">
      <alignment/>
    </xf>
    <xf numFmtId="1" fontId="25" fillId="24" borderId="10" xfId="0" applyNumberFormat="1" applyFont="1" applyFill="1" applyBorder="1" applyAlignment="1">
      <alignment/>
    </xf>
    <xf numFmtId="1" fontId="23" fillId="24" borderId="10" xfId="0" applyNumberFormat="1" applyFont="1" applyFill="1" applyBorder="1" applyAlignment="1">
      <alignment/>
    </xf>
    <xf numFmtId="1" fontId="25" fillId="24" borderId="10" xfId="0" applyNumberFormat="1" applyFont="1" applyFill="1" applyBorder="1" applyAlignment="1">
      <alignment/>
    </xf>
    <xf numFmtId="1" fontId="23" fillId="20" borderId="10" xfId="0" applyNumberFormat="1" applyFont="1" applyFill="1" applyBorder="1" applyAlignment="1">
      <alignment/>
    </xf>
    <xf numFmtId="0" fontId="36" fillId="20" borderId="10" xfId="0" applyFont="1" applyFill="1" applyBorder="1" applyAlignment="1">
      <alignment horizontal="center"/>
    </xf>
    <xf numFmtId="0" fontId="36" fillId="20" borderId="10" xfId="0" applyFont="1" applyFill="1" applyBorder="1" applyAlignment="1">
      <alignment wrapText="1"/>
    </xf>
    <xf numFmtId="3" fontId="37" fillId="20" borderId="10" xfId="0" applyNumberFormat="1" applyFont="1" applyFill="1" applyBorder="1" applyAlignment="1">
      <alignment/>
    </xf>
    <xf numFmtId="3" fontId="37" fillId="20" borderId="10" xfId="0" applyNumberFormat="1" applyFont="1" applyFill="1" applyBorder="1" applyAlignment="1">
      <alignment/>
    </xf>
    <xf numFmtId="0" fontId="26" fillId="20" borderId="0" xfId="0" applyFont="1" applyFill="1" applyAlignment="1">
      <alignment/>
    </xf>
    <xf numFmtId="0" fontId="20" fillId="20" borderId="0" xfId="0" applyFont="1" applyFill="1" applyAlignment="1">
      <alignment/>
    </xf>
    <xf numFmtId="0" fontId="33" fillId="24" borderId="12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/>
    </xf>
    <xf numFmtId="0" fontId="25" fillId="24" borderId="12" xfId="0" applyFont="1" applyFill="1" applyBorder="1" applyAlignment="1">
      <alignment/>
    </xf>
    <xf numFmtId="0" fontId="24" fillId="24" borderId="12" xfId="0" applyFont="1" applyFill="1" applyBorder="1" applyAlignment="1">
      <alignment/>
    </xf>
    <xf numFmtId="0" fontId="27" fillId="24" borderId="12" xfId="0" applyFont="1" applyFill="1" applyBorder="1" applyAlignment="1">
      <alignment/>
    </xf>
    <xf numFmtId="0" fontId="28" fillId="24" borderId="12" xfId="0" applyFont="1" applyFill="1" applyBorder="1" applyAlignment="1">
      <alignment/>
    </xf>
    <xf numFmtId="0" fontId="26" fillId="20" borderId="12" xfId="0" applyFont="1" applyFill="1" applyBorder="1" applyAlignment="1">
      <alignment/>
    </xf>
    <xf numFmtId="0" fontId="18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34" fillId="24" borderId="12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4" fontId="40" fillId="20" borderId="10" xfId="0" applyNumberFormat="1" applyFont="1" applyFill="1" applyBorder="1" applyAlignment="1">
      <alignment horizontal="center" vertical="center" wrapText="1"/>
    </xf>
    <xf numFmtId="4" fontId="29" fillId="20" borderId="10" xfId="0" applyNumberFormat="1" applyFont="1" applyFill="1" applyBorder="1" applyAlignment="1">
      <alignment/>
    </xf>
    <xf numFmtId="4" fontId="23" fillId="24" borderId="10" xfId="0" applyNumberFormat="1" applyFont="1" applyFill="1" applyBorder="1" applyAlignment="1">
      <alignment/>
    </xf>
    <xf numFmtId="4" fontId="25" fillId="24" borderId="10" xfId="0" applyNumberFormat="1" applyFont="1" applyFill="1" applyBorder="1" applyAlignment="1">
      <alignment/>
    </xf>
    <xf numFmtId="4" fontId="29" fillId="24" borderId="10" xfId="0" applyNumberFormat="1" applyFont="1" applyFill="1" applyBorder="1" applyAlignment="1">
      <alignment/>
    </xf>
    <xf numFmtId="4" fontId="35" fillId="0" borderId="13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4" fontId="34" fillId="0" borderId="0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24" fillId="24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6" fillId="24" borderId="12" xfId="0" applyFont="1" applyFill="1" applyBorder="1" applyAlignment="1">
      <alignment/>
    </xf>
    <xf numFmtId="0" fontId="26" fillId="24" borderId="0" xfId="0" applyFont="1" applyFill="1" applyAlignment="1">
      <alignment/>
    </xf>
    <xf numFmtId="4" fontId="23" fillId="20" borderId="10" xfId="0" applyNumberFormat="1" applyFont="1" applyFill="1" applyBorder="1" applyAlignment="1">
      <alignment/>
    </xf>
    <xf numFmtId="1" fontId="29" fillId="24" borderId="0" xfId="0" applyNumberFormat="1" applyFont="1" applyFill="1" applyBorder="1" applyAlignment="1">
      <alignment/>
    </xf>
    <xf numFmtId="4" fontId="18" fillId="24" borderId="0" xfId="0" applyNumberFormat="1" applyFont="1" applyFill="1" applyBorder="1" applyAlignment="1">
      <alignment horizontal="center" wrapText="1"/>
    </xf>
    <xf numFmtId="3" fontId="41" fillId="24" borderId="0" xfId="0" applyNumberFormat="1" applyFont="1" applyFill="1" applyBorder="1" applyAlignment="1">
      <alignment/>
    </xf>
    <xf numFmtId="3" fontId="29" fillId="20" borderId="10" xfId="0" applyNumberFormat="1" applyFont="1" applyFill="1" applyBorder="1" applyAlignment="1">
      <alignment/>
    </xf>
    <xf numFmtId="3" fontId="37" fillId="20" borderId="10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0" fillId="0" borderId="14" xfId="0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/>
    </xf>
    <xf numFmtId="3" fontId="23" fillId="20" borderId="10" xfId="0" applyNumberFormat="1" applyFont="1" applyFill="1" applyBorder="1" applyAlignment="1">
      <alignment horizontal="center" vertical="center" wrapText="1"/>
    </xf>
    <xf numFmtId="3" fontId="29" fillId="24" borderId="10" xfId="0" applyNumberFormat="1" applyFont="1" applyFill="1" applyBorder="1" applyAlignment="1">
      <alignment/>
    </xf>
    <xf numFmtId="1" fontId="34" fillId="24" borderId="10" xfId="0" applyNumberFormat="1" applyFont="1" applyFill="1" applyBorder="1" applyAlignment="1">
      <alignment/>
    </xf>
    <xf numFmtId="4" fontId="34" fillId="24" borderId="11" xfId="0" applyNumberFormat="1" applyFont="1" applyFill="1" applyBorder="1" applyAlignment="1">
      <alignment/>
    </xf>
    <xf numFmtId="1" fontId="34" fillId="24" borderId="10" xfId="0" applyNumberFormat="1" applyFont="1" applyFill="1" applyBorder="1" applyAlignment="1">
      <alignment/>
    </xf>
    <xf numFmtId="4" fontId="34" fillId="24" borderId="10" xfId="0" applyNumberFormat="1" applyFont="1" applyFill="1" applyBorder="1" applyAlignment="1">
      <alignment/>
    </xf>
    <xf numFmtId="1" fontId="34" fillId="20" borderId="10" xfId="0" applyNumberFormat="1" applyFont="1" applyFill="1" applyBorder="1" applyAlignment="1">
      <alignment/>
    </xf>
    <xf numFmtId="4" fontId="34" fillId="20" borderId="11" xfId="0" applyNumberFormat="1" applyFont="1" applyFill="1" applyBorder="1" applyAlignment="1">
      <alignment/>
    </xf>
    <xf numFmtId="1" fontId="34" fillId="20" borderId="10" xfId="0" applyNumberFormat="1" applyFont="1" applyFill="1" applyBorder="1" applyAlignment="1">
      <alignment/>
    </xf>
    <xf numFmtId="4" fontId="34" fillId="20" borderId="10" xfId="0" applyNumberFormat="1" applyFont="1" applyFill="1" applyBorder="1" applyAlignment="1">
      <alignment/>
    </xf>
    <xf numFmtId="49" fontId="22" fillId="24" borderId="10" xfId="0" applyNumberFormat="1" applyFont="1" applyFill="1" applyBorder="1" applyAlignment="1">
      <alignment wrapText="1"/>
    </xf>
    <xf numFmtId="0" fontId="22" fillId="24" borderId="12" xfId="0" applyFont="1" applyFill="1" applyBorder="1" applyAlignment="1">
      <alignment/>
    </xf>
    <xf numFmtId="0" fontId="22" fillId="24" borderId="0" xfId="0" applyFont="1" applyFill="1" applyAlignment="1">
      <alignment/>
    </xf>
    <xf numFmtId="3" fontId="25" fillId="0" borderId="10" xfId="0" applyNumberFormat="1" applyFont="1" applyBorder="1" applyAlignment="1">
      <alignment/>
    </xf>
    <xf numFmtId="3" fontId="23" fillId="20" borderId="1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1" fontId="23" fillId="20" borderId="10" xfId="0" applyNumberFormat="1" applyFont="1" applyFill="1" applyBorder="1" applyAlignment="1">
      <alignment/>
    </xf>
    <xf numFmtId="4" fontId="23" fillId="20" borderId="11" xfId="0" applyNumberFormat="1" applyFont="1" applyFill="1" applyBorder="1" applyAlignment="1">
      <alignment/>
    </xf>
    <xf numFmtId="1" fontId="37" fillId="20" borderId="10" xfId="0" applyNumberFormat="1" applyFont="1" applyFill="1" applyBorder="1" applyAlignment="1">
      <alignment/>
    </xf>
    <xf numFmtId="4" fontId="37" fillId="20" borderId="11" xfId="0" applyNumberFormat="1" applyFont="1" applyFill="1" applyBorder="1" applyAlignment="1">
      <alignment/>
    </xf>
    <xf numFmtId="1" fontId="37" fillId="20" borderId="10" xfId="0" applyNumberFormat="1" applyFont="1" applyFill="1" applyBorder="1" applyAlignment="1">
      <alignment/>
    </xf>
    <xf numFmtId="4" fontId="37" fillId="2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5"/>
  <sheetViews>
    <sheetView tabSelected="1" zoomScale="70" zoomScaleNormal="70" zoomScaleSheetLayoutView="65" zoomScalePageLayoutView="0" workbookViewId="0" topLeftCell="A16">
      <selection activeCell="H27" sqref="H27:I27"/>
    </sheetView>
  </sheetViews>
  <sheetFormatPr defaultColWidth="9.140625" defaultRowHeight="15"/>
  <cols>
    <col min="1" max="1" width="8.7109375" style="3" customWidth="1"/>
    <col min="2" max="2" width="54.00390625" style="2" customWidth="1"/>
    <col min="3" max="3" width="18.7109375" style="73" customWidth="1"/>
    <col min="4" max="4" width="18.7109375" style="50" customWidth="1"/>
    <col min="5" max="5" width="13.7109375" style="64" customWidth="1"/>
    <col min="6" max="6" width="13.7109375" style="59" customWidth="1"/>
    <col min="7" max="7" width="18.7109375" style="50" customWidth="1"/>
    <col min="8" max="8" width="13.7109375" style="64" customWidth="1"/>
    <col min="9" max="9" width="13.7109375" style="148" customWidth="1"/>
    <col min="10" max="10" width="9.140625" style="142" customWidth="1"/>
    <col min="11" max="16384" width="9.140625" style="1" customWidth="1"/>
  </cols>
  <sheetData>
    <row r="1" spans="1:10" s="4" customFormat="1" ht="23.25">
      <c r="A1" s="169" t="s">
        <v>108</v>
      </c>
      <c r="B1" s="170"/>
      <c r="C1" s="171"/>
      <c r="D1" s="49"/>
      <c r="E1" s="62"/>
      <c r="F1" s="56"/>
      <c r="G1" s="49"/>
      <c r="H1" s="62"/>
      <c r="I1" s="149"/>
      <c r="J1" s="151"/>
    </row>
    <row r="2" spans="1:10" s="4" customFormat="1" ht="23.25">
      <c r="A2" s="166" t="s">
        <v>145</v>
      </c>
      <c r="B2" s="167"/>
      <c r="C2" s="168"/>
      <c r="D2" s="168"/>
      <c r="E2" s="168"/>
      <c r="F2" s="168"/>
      <c r="G2" s="168"/>
      <c r="H2" s="62"/>
      <c r="I2" s="150"/>
      <c r="J2" s="151"/>
    </row>
    <row r="3" spans="1:10" s="112" customFormat="1" ht="37.5">
      <c r="A3" s="106" t="s">
        <v>0</v>
      </c>
      <c r="B3" s="107" t="s">
        <v>1</v>
      </c>
      <c r="C3" s="108" t="s">
        <v>146</v>
      </c>
      <c r="D3" s="172" t="s">
        <v>147</v>
      </c>
      <c r="E3" s="109" t="s">
        <v>144</v>
      </c>
      <c r="F3" s="110" t="s">
        <v>2</v>
      </c>
      <c r="G3" s="113" t="s">
        <v>143</v>
      </c>
      <c r="H3" s="111" t="s">
        <v>148</v>
      </c>
      <c r="I3" s="143" t="s">
        <v>2</v>
      </c>
      <c r="J3" s="128"/>
    </row>
    <row r="4" spans="1:10" s="100" customFormat="1" ht="19.5" customHeight="1">
      <c r="A4" s="75" t="s">
        <v>3</v>
      </c>
      <c r="B4" s="76" t="s">
        <v>4</v>
      </c>
      <c r="C4" s="81">
        <f>SUM(C5+C8)</f>
        <v>2780000</v>
      </c>
      <c r="D4" s="163">
        <f>SUM(D5+D8)</f>
        <v>2612707</v>
      </c>
      <c r="E4" s="178">
        <f>SUM(D4*100/C4)</f>
        <v>93.98226618705036</v>
      </c>
      <c r="F4" s="179">
        <f>SUM(D4*100/3041418)</f>
        <v>85.90423940412005</v>
      </c>
      <c r="G4" s="77">
        <f>SUM(G5+G8)</f>
        <v>2627760</v>
      </c>
      <c r="H4" s="180">
        <f>SUM(D4*100/G4)</f>
        <v>99.42715468688161</v>
      </c>
      <c r="I4" s="181">
        <f>SUM(G4*100/3370676)</f>
        <v>77.95943603004264</v>
      </c>
      <c r="J4" s="129"/>
    </row>
    <row r="5" spans="1:10" s="13" customFormat="1" ht="19.5" customHeight="1">
      <c r="A5" s="45" t="s">
        <v>81</v>
      </c>
      <c r="B5" s="18" t="s">
        <v>82</v>
      </c>
      <c r="C5" s="69">
        <f>SUM(C6:C7)</f>
        <v>2598000</v>
      </c>
      <c r="D5" s="43">
        <f>SUM(D6:D7)</f>
        <v>2430627</v>
      </c>
      <c r="E5" s="117">
        <f aca="true" t="shared" si="0" ref="E5:E27">SUM(D5*100/C5)</f>
        <v>93.55762124711316</v>
      </c>
      <c r="F5" s="65">
        <f aca="true" t="shared" si="1" ref="F5:F27">SUM(D5*100/3041418)</f>
        <v>79.91755819160667</v>
      </c>
      <c r="G5" s="61">
        <f>SUM(G6:G7)</f>
        <v>2453929</v>
      </c>
      <c r="H5" s="119">
        <f aca="true" t="shared" si="2" ref="H5:H27">SUM(D5*100/G5)</f>
        <v>99.05042077419517</v>
      </c>
      <c r="I5" s="145">
        <f aca="true" t="shared" si="3" ref="I5:I27">SUM(G5*100/3370676)</f>
        <v>72.80228061077362</v>
      </c>
      <c r="J5" s="130"/>
    </row>
    <row r="6" spans="1:10" s="10" customFormat="1" ht="19.5" customHeight="1">
      <c r="A6" s="19" t="s">
        <v>26</v>
      </c>
      <c r="B6" s="12" t="s">
        <v>112</v>
      </c>
      <c r="C6" s="116">
        <v>2550000</v>
      </c>
      <c r="D6" s="41">
        <v>2380988</v>
      </c>
      <c r="E6" s="118">
        <f t="shared" si="0"/>
        <v>93.37207843137254</v>
      </c>
      <c r="F6" s="60">
        <f t="shared" si="1"/>
        <v>78.2854576385094</v>
      </c>
      <c r="G6" s="52">
        <v>2355218</v>
      </c>
      <c r="H6" s="176">
        <f t="shared" si="2"/>
        <v>101.09416623004749</v>
      </c>
      <c r="I6" s="146">
        <f t="shared" si="3"/>
        <v>69.87375826095418</v>
      </c>
      <c r="J6" s="131"/>
    </row>
    <row r="7" spans="1:10" s="10" customFormat="1" ht="19.5" customHeight="1">
      <c r="A7" s="19" t="s">
        <v>75</v>
      </c>
      <c r="B7" s="12" t="s">
        <v>85</v>
      </c>
      <c r="C7" s="116">
        <v>48000</v>
      </c>
      <c r="D7" s="41">
        <v>49639</v>
      </c>
      <c r="E7" s="118">
        <f t="shared" si="0"/>
        <v>103.41458333333334</v>
      </c>
      <c r="F7" s="60">
        <f t="shared" si="1"/>
        <v>1.6321005530972723</v>
      </c>
      <c r="G7" s="52">
        <v>98711</v>
      </c>
      <c r="H7" s="176">
        <f t="shared" si="2"/>
        <v>50.28720203422111</v>
      </c>
      <c r="I7" s="146">
        <f t="shared" si="3"/>
        <v>2.928522349819443</v>
      </c>
      <c r="J7" s="131"/>
    </row>
    <row r="8" spans="1:10" s="20" customFormat="1" ht="19.5" customHeight="1">
      <c r="A8" s="45" t="s">
        <v>83</v>
      </c>
      <c r="B8" s="18" t="s">
        <v>84</v>
      </c>
      <c r="C8" s="115">
        <v>182000</v>
      </c>
      <c r="D8" s="43">
        <v>182080</v>
      </c>
      <c r="E8" s="118">
        <f t="shared" si="0"/>
        <v>100.04395604395604</v>
      </c>
      <c r="F8" s="65">
        <f t="shared" si="1"/>
        <v>5.986681212513374</v>
      </c>
      <c r="G8" s="61">
        <v>173831</v>
      </c>
      <c r="H8" s="119">
        <f t="shared" si="2"/>
        <v>104.74541364888886</v>
      </c>
      <c r="I8" s="145">
        <f t="shared" si="3"/>
        <v>5.157155419269013</v>
      </c>
      <c r="J8" s="132"/>
    </row>
    <row r="9" spans="1:31" s="127" customFormat="1" ht="19.5" customHeight="1">
      <c r="A9" s="75" t="s">
        <v>5</v>
      </c>
      <c r="B9" s="76" t="s">
        <v>6</v>
      </c>
      <c r="C9" s="81">
        <v>216000</v>
      </c>
      <c r="D9" s="163">
        <v>196410</v>
      </c>
      <c r="E9" s="78">
        <f t="shared" si="0"/>
        <v>90.93055555555556</v>
      </c>
      <c r="F9" s="79">
        <f t="shared" si="1"/>
        <v>6.457843019275877</v>
      </c>
      <c r="G9" s="77">
        <v>195912</v>
      </c>
      <c r="H9" s="80">
        <f t="shared" si="2"/>
        <v>100.25419576136224</v>
      </c>
      <c r="I9" s="144">
        <f t="shared" si="3"/>
        <v>5.812246564190684</v>
      </c>
      <c r="J9" s="129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</row>
    <row r="10" spans="1:31" s="127" customFormat="1" ht="19.5" customHeight="1">
      <c r="A10" s="75" t="s">
        <v>7</v>
      </c>
      <c r="B10" s="76" t="s">
        <v>8</v>
      </c>
      <c r="C10" s="81">
        <f>SUM(C11+C14)</f>
        <v>50000</v>
      </c>
      <c r="D10" s="163">
        <f>SUM(D11+D14)</f>
        <v>50000</v>
      </c>
      <c r="E10" s="78">
        <f t="shared" si="0"/>
        <v>100</v>
      </c>
      <c r="F10" s="79">
        <f t="shared" si="1"/>
        <v>1.6439700166172488</v>
      </c>
      <c r="G10" s="77">
        <f>SUM(G11+G14)</f>
        <v>250000</v>
      </c>
      <c r="H10" s="80">
        <f t="shared" si="2"/>
        <v>20</v>
      </c>
      <c r="I10" s="144">
        <f t="shared" si="3"/>
        <v>7.4169098424173665</v>
      </c>
      <c r="J10" s="129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</row>
    <row r="11" spans="1:10" s="20" customFormat="1" ht="19.5" customHeight="1">
      <c r="A11" s="45" t="s">
        <v>9</v>
      </c>
      <c r="B11" s="21" t="s">
        <v>113</v>
      </c>
      <c r="C11" s="69">
        <f>SUM(C12:C13)</f>
        <v>50000</v>
      </c>
      <c r="D11" s="43">
        <f>SUM(D12:D13)</f>
        <v>50000</v>
      </c>
      <c r="E11" s="117">
        <f t="shared" si="0"/>
        <v>100</v>
      </c>
      <c r="F11" s="65">
        <f t="shared" si="1"/>
        <v>1.6439700166172488</v>
      </c>
      <c r="G11" s="61">
        <f>SUM(G12:G13)</f>
        <v>250000</v>
      </c>
      <c r="H11" s="119">
        <f t="shared" si="2"/>
        <v>20</v>
      </c>
      <c r="I11" s="145">
        <f t="shared" si="3"/>
        <v>7.4169098424173665</v>
      </c>
      <c r="J11" s="132"/>
    </row>
    <row r="12" spans="1:10" s="24" customFormat="1" ht="19.5" customHeight="1">
      <c r="A12" s="22"/>
      <c r="B12" s="23" t="s">
        <v>126</v>
      </c>
      <c r="C12" s="70">
        <v>50000</v>
      </c>
      <c r="D12" s="41">
        <v>50000</v>
      </c>
      <c r="E12" s="118">
        <f t="shared" si="0"/>
        <v>100</v>
      </c>
      <c r="F12" s="60">
        <f t="shared" si="1"/>
        <v>1.6439700166172488</v>
      </c>
      <c r="G12" s="52">
        <v>250000</v>
      </c>
      <c r="H12" s="120">
        <f t="shared" si="2"/>
        <v>20</v>
      </c>
      <c r="I12" s="146">
        <f t="shared" si="3"/>
        <v>7.4169098424173665</v>
      </c>
      <c r="J12" s="133"/>
    </row>
    <row r="13" spans="1:10" s="24" customFormat="1" ht="19.5" customHeight="1">
      <c r="A13" s="22"/>
      <c r="B13" s="23" t="s">
        <v>127</v>
      </c>
      <c r="C13" s="70">
        <v>0</v>
      </c>
      <c r="D13" s="41">
        <v>0</v>
      </c>
      <c r="E13" s="118">
        <v>0</v>
      </c>
      <c r="F13" s="60">
        <f t="shared" si="1"/>
        <v>0</v>
      </c>
      <c r="G13" s="52">
        <v>0</v>
      </c>
      <c r="H13" s="120">
        <v>0</v>
      </c>
      <c r="I13" s="146">
        <f t="shared" si="3"/>
        <v>0</v>
      </c>
      <c r="J13" s="133"/>
    </row>
    <row r="14" spans="1:10" s="20" customFormat="1" ht="19.5" customHeight="1">
      <c r="A14" s="45" t="s">
        <v>10</v>
      </c>
      <c r="B14" s="21" t="s">
        <v>114</v>
      </c>
      <c r="C14" s="69">
        <v>0</v>
      </c>
      <c r="D14" s="43">
        <v>0</v>
      </c>
      <c r="E14" s="117">
        <v>0</v>
      </c>
      <c r="F14" s="65">
        <f t="shared" si="1"/>
        <v>0</v>
      </c>
      <c r="G14" s="61">
        <v>0</v>
      </c>
      <c r="H14" s="119">
        <v>0</v>
      </c>
      <c r="I14" s="145">
        <f t="shared" si="3"/>
        <v>0</v>
      </c>
      <c r="J14" s="132"/>
    </row>
    <row r="15" spans="1:31" s="127" customFormat="1" ht="19.5" customHeight="1">
      <c r="A15" s="75" t="s">
        <v>11</v>
      </c>
      <c r="B15" s="76" t="s">
        <v>12</v>
      </c>
      <c r="C15" s="81">
        <f>SUM(C16:C16)</f>
        <v>2800</v>
      </c>
      <c r="D15" s="163">
        <f>SUM(D16:D16)</f>
        <v>2810</v>
      </c>
      <c r="E15" s="78">
        <f t="shared" si="0"/>
        <v>100.35714285714286</v>
      </c>
      <c r="F15" s="79">
        <f t="shared" si="1"/>
        <v>0.09239111493388939</v>
      </c>
      <c r="G15" s="77">
        <f>SUM(G16:G16)</f>
        <v>0</v>
      </c>
      <c r="H15" s="80">
        <v>0</v>
      </c>
      <c r="I15" s="144">
        <f t="shared" si="3"/>
        <v>0</v>
      </c>
      <c r="J15" s="129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</row>
    <row r="16" spans="1:10" s="10" customFormat="1" ht="19.5" customHeight="1">
      <c r="A16" s="25"/>
      <c r="B16" s="26" t="s">
        <v>149</v>
      </c>
      <c r="C16" s="70">
        <v>2800</v>
      </c>
      <c r="D16" s="41">
        <v>2810</v>
      </c>
      <c r="E16" s="118">
        <f t="shared" si="0"/>
        <v>100.35714285714286</v>
      </c>
      <c r="F16" s="60">
        <f t="shared" si="1"/>
        <v>0.09239111493388939</v>
      </c>
      <c r="G16" s="52">
        <v>0</v>
      </c>
      <c r="H16" s="120">
        <v>0</v>
      </c>
      <c r="I16" s="146">
        <f t="shared" si="3"/>
        <v>0</v>
      </c>
      <c r="J16" s="131"/>
    </row>
    <row r="17" spans="1:31" s="127" customFormat="1" ht="63">
      <c r="A17" s="101" t="s">
        <v>13</v>
      </c>
      <c r="B17" s="102" t="s">
        <v>14</v>
      </c>
      <c r="C17" s="81">
        <v>130000</v>
      </c>
      <c r="D17" s="163">
        <v>129914</v>
      </c>
      <c r="E17" s="78">
        <f t="shared" si="0"/>
        <v>99.93384615384615</v>
      </c>
      <c r="F17" s="79">
        <f t="shared" si="1"/>
        <v>4.2714944147762655</v>
      </c>
      <c r="G17" s="77">
        <v>293031</v>
      </c>
      <c r="H17" s="80">
        <f t="shared" si="2"/>
        <v>44.334558459685155</v>
      </c>
      <c r="I17" s="144">
        <f t="shared" si="3"/>
        <v>8.693538032133613</v>
      </c>
      <c r="J17" s="129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</row>
    <row r="18" spans="1:31" s="127" customFormat="1" ht="19.5" customHeight="1">
      <c r="A18" s="75" t="s">
        <v>15</v>
      </c>
      <c r="B18" s="76" t="s">
        <v>16</v>
      </c>
      <c r="C18" s="81">
        <f>SUM(C19:C21)</f>
        <v>49900</v>
      </c>
      <c r="D18" s="163">
        <f>SUM(D19:D21)</f>
        <v>49577</v>
      </c>
      <c r="E18" s="78">
        <f t="shared" si="0"/>
        <v>99.35270541082164</v>
      </c>
      <c r="F18" s="79">
        <f t="shared" si="1"/>
        <v>1.630062030276667</v>
      </c>
      <c r="G18" s="77">
        <f>SUM(G19:G21)</f>
        <v>3973</v>
      </c>
      <c r="H18" s="80">
        <f t="shared" si="2"/>
        <v>1247.8479738233073</v>
      </c>
      <c r="I18" s="144">
        <f t="shared" si="3"/>
        <v>0.1178695312156968</v>
      </c>
      <c r="J18" s="129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</row>
    <row r="19" spans="1:10" s="184" customFormat="1" ht="19.5" customHeight="1">
      <c r="A19" s="11"/>
      <c r="B19" s="182" t="s">
        <v>156</v>
      </c>
      <c r="C19" s="115">
        <v>31200</v>
      </c>
      <c r="D19" s="61">
        <v>31120</v>
      </c>
      <c r="E19" s="117">
        <f t="shared" si="0"/>
        <v>99.74358974358974</v>
      </c>
      <c r="F19" s="65">
        <f t="shared" si="1"/>
        <v>1.0232069383425757</v>
      </c>
      <c r="G19" s="61">
        <v>0</v>
      </c>
      <c r="H19" s="119">
        <v>0</v>
      </c>
      <c r="I19" s="145">
        <f t="shared" si="3"/>
        <v>0</v>
      </c>
      <c r="J19" s="183"/>
    </row>
    <row r="20" spans="1:10" s="184" customFormat="1" ht="19.5" customHeight="1">
      <c r="A20" s="11"/>
      <c r="B20" s="182" t="s">
        <v>150</v>
      </c>
      <c r="C20" s="115">
        <v>700</v>
      </c>
      <c r="D20" s="61">
        <v>457</v>
      </c>
      <c r="E20" s="117">
        <f t="shared" si="0"/>
        <v>65.28571428571429</v>
      </c>
      <c r="F20" s="65">
        <f t="shared" si="1"/>
        <v>0.015025885951881654</v>
      </c>
      <c r="G20" s="61">
        <v>973</v>
      </c>
      <c r="H20" s="119">
        <f t="shared" si="2"/>
        <v>46.96813977389517</v>
      </c>
      <c r="I20" s="145">
        <f t="shared" si="3"/>
        <v>0.02886661310668839</v>
      </c>
      <c r="J20" s="183"/>
    </row>
    <row r="21" spans="1:10" s="184" customFormat="1" ht="19.5" customHeight="1">
      <c r="A21" s="11"/>
      <c r="B21" s="182" t="s">
        <v>151</v>
      </c>
      <c r="C21" s="115">
        <f>SUM(C22+C26)</f>
        <v>18000</v>
      </c>
      <c r="D21" s="61">
        <f>SUM(D22+D26)</f>
        <v>18000</v>
      </c>
      <c r="E21" s="117">
        <f t="shared" si="0"/>
        <v>100</v>
      </c>
      <c r="F21" s="65">
        <f t="shared" si="1"/>
        <v>0.5918292059822096</v>
      </c>
      <c r="G21" s="61">
        <f>SUM(G23:G25)</f>
        <v>3000</v>
      </c>
      <c r="H21" s="119">
        <f t="shared" si="2"/>
        <v>600</v>
      </c>
      <c r="I21" s="145">
        <f t="shared" si="3"/>
        <v>0.0890029181090084</v>
      </c>
      <c r="J21" s="183"/>
    </row>
    <row r="22" spans="1:10" s="10" customFormat="1" ht="19.5" customHeight="1">
      <c r="A22" s="25"/>
      <c r="B22" s="26" t="s">
        <v>159</v>
      </c>
      <c r="C22" s="70">
        <f>SUM(C23:C25)</f>
        <v>18000</v>
      </c>
      <c r="D22" s="41">
        <f>SUM(D23:D25)</f>
        <v>18000</v>
      </c>
      <c r="E22" s="118">
        <f t="shared" si="0"/>
        <v>100</v>
      </c>
      <c r="F22" s="60">
        <f t="shared" si="1"/>
        <v>0.5918292059822096</v>
      </c>
      <c r="G22" s="41">
        <f>SUM(G23:G25)</f>
        <v>3000</v>
      </c>
      <c r="H22" s="120">
        <f t="shared" si="2"/>
        <v>600</v>
      </c>
      <c r="I22" s="146">
        <f t="shared" si="3"/>
        <v>0.0890029181090084</v>
      </c>
      <c r="J22" s="131"/>
    </row>
    <row r="23" spans="1:10" s="10" customFormat="1" ht="19.5" customHeight="1">
      <c r="A23" s="25"/>
      <c r="B23" s="26" t="s">
        <v>160</v>
      </c>
      <c r="C23" s="70">
        <v>3000</v>
      </c>
      <c r="D23" s="41">
        <v>3000</v>
      </c>
      <c r="E23" s="118">
        <f t="shared" si="0"/>
        <v>100</v>
      </c>
      <c r="F23" s="60">
        <f t="shared" si="1"/>
        <v>0.09863820099703494</v>
      </c>
      <c r="G23" s="41">
        <v>0</v>
      </c>
      <c r="H23" s="120">
        <v>0</v>
      </c>
      <c r="I23" s="146">
        <f t="shared" si="3"/>
        <v>0</v>
      </c>
      <c r="J23" s="131"/>
    </row>
    <row r="24" spans="1:10" s="10" customFormat="1" ht="19.5" customHeight="1">
      <c r="A24" s="25"/>
      <c r="B24" s="26" t="s">
        <v>161</v>
      </c>
      <c r="C24" s="70">
        <v>15000</v>
      </c>
      <c r="D24" s="41">
        <v>15000</v>
      </c>
      <c r="E24" s="118">
        <f t="shared" si="0"/>
        <v>100</v>
      </c>
      <c r="F24" s="60">
        <f t="shared" si="1"/>
        <v>0.49319100498517465</v>
      </c>
      <c r="G24" s="41">
        <v>0</v>
      </c>
      <c r="H24" s="120">
        <v>0</v>
      </c>
      <c r="I24" s="146">
        <f t="shared" si="3"/>
        <v>0</v>
      </c>
      <c r="J24" s="131"/>
    </row>
    <row r="25" spans="1:10" s="10" customFormat="1" ht="19.5" customHeight="1">
      <c r="A25" s="25"/>
      <c r="B25" s="26" t="s">
        <v>162</v>
      </c>
      <c r="C25" s="70">
        <v>0</v>
      </c>
      <c r="D25" s="41">
        <v>0</v>
      </c>
      <c r="E25" s="118">
        <v>0</v>
      </c>
      <c r="F25" s="60">
        <f t="shared" si="1"/>
        <v>0</v>
      </c>
      <c r="G25" s="41">
        <v>3000</v>
      </c>
      <c r="H25" s="120">
        <f t="shared" si="2"/>
        <v>0</v>
      </c>
      <c r="I25" s="146">
        <f t="shared" si="3"/>
        <v>0.0890029181090084</v>
      </c>
      <c r="J25" s="131"/>
    </row>
    <row r="26" spans="1:10" s="10" customFormat="1" ht="19.5" customHeight="1">
      <c r="A26" s="25"/>
      <c r="B26" s="26" t="s">
        <v>163</v>
      </c>
      <c r="C26" s="70">
        <v>0</v>
      </c>
      <c r="D26" s="41">
        <v>0</v>
      </c>
      <c r="E26" s="118">
        <v>0</v>
      </c>
      <c r="F26" s="60">
        <f t="shared" si="1"/>
        <v>0</v>
      </c>
      <c r="G26" s="41">
        <v>0</v>
      </c>
      <c r="H26" s="120">
        <v>0</v>
      </c>
      <c r="I26" s="146">
        <f t="shared" si="3"/>
        <v>0</v>
      </c>
      <c r="J26" s="131"/>
    </row>
    <row r="27" spans="1:21" s="126" customFormat="1" ht="30" customHeight="1">
      <c r="A27" s="122"/>
      <c r="B27" s="123" t="s">
        <v>17</v>
      </c>
      <c r="C27" s="124">
        <f>SUM(C4+C9+C10+C15+C17+C18)</f>
        <v>3228700</v>
      </c>
      <c r="D27" s="164">
        <f>SUM(D4+D9+D10+D15+D17+D18)</f>
        <v>3041418</v>
      </c>
      <c r="E27" s="190">
        <f t="shared" si="0"/>
        <v>94.19946108340818</v>
      </c>
      <c r="F27" s="191">
        <f t="shared" si="1"/>
        <v>100</v>
      </c>
      <c r="G27" s="125">
        <f>SUM(G4+G9+G10+G15+G17+G18)</f>
        <v>3370676</v>
      </c>
      <c r="H27" s="192">
        <f t="shared" si="2"/>
        <v>90.23169239642137</v>
      </c>
      <c r="I27" s="193">
        <f t="shared" si="3"/>
        <v>100</v>
      </c>
      <c r="J27" s="157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</row>
    <row r="28" spans="1:10" s="5" customFormat="1" ht="37.5">
      <c r="A28" s="15" t="s">
        <v>0</v>
      </c>
      <c r="B28" s="74" t="s">
        <v>18</v>
      </c>
      <c r="C28" s="108" t="s">
        <v>146</v>
      </c>
      <c r="D28" s="172" t="s">
        <v>147</v>
      </c>
      <c r="E28" s="109" t="s">
        <v>144</v>
      </c>
      <c r="F28" s="110" t="s">
        <v>2</v>
      </c>
      <c r="G28" s="113" t="s">
        <v>143</v>
      </c>
      <c r="H28" s="111" t="s">
        <v>148</v>
      </c>
      <c r="I28" s="143" t="s">
        <v>2</v>
      </c>
      <c r="J28" s="135"/>
    </row>
    <row r="29" spans="1:10" s="82" customFormat="1" ht="18.75" customHeight="1">
      <c r="A29" s="75" t="s">
        <v>19</v>
      </c>
      <c r="B29" s="76" t="s">
        <v>20</v>
      </c>
      <c r="C29" s="81">
        <f>SUM(C30:C33)</f>
        <v>784700</v>
      </c>
      <c r="D29" s="163">
        <f>SUM(D30:D33)</f>
        <v>771371</v>
      </c>
      <c r="E29" s="78">
        <f>SUM(D29*100/C29)</f>
        <v>98.30138906588505</v>
      </c>
      <c r="F29" s="79">
        <f>SUM(D29*100/2704320)</f>
        <v>28.523658442787834</v>
      </c>
      <c r="G29" s="77">
        <f>SUM(G30:G33)</f>
        <v>861056</v>
      </c>
      <c r="H29" s="80">
        <f>SUM(D29*100/G29)</f>
        <v>89.58430113720827</v>
      </c>
      <c r="I29" s="144">
        <f>SUM(G29*100/3240762)</f>
        <v>26.569553703727703</v>
      </c>
      <c r="J29" s="136"/>
    </row>
    <row r="30" spans="1:10" s="7" customFormat="1" ht="18.75" customHeight="1">
      <c r="A30" s="27" t="s">
        <v>3</v>
      </c>
      <c r="B30" s="28" t="s">
        <v>21</v>
      </c>
      <c r="C30" s="70">
        <v>572000</v>
      </c>
      <c r="D30" s="42">
        <v>574033</v>
      </c>
      <c r="E30" s="118">
        <f aca="true" t="shared" si="4" ref="E30:E93">SUM(D30*100/C30)</f>
        <v>100.35541958041958</v>
      </c>
      <c r="F30" s="60">
        <f aca="true" t="shared" si="5" ref="F30:F93">SUM(D30*100/2704320)</f>
        <v>21.226519050999883</v>
      </c>
      <c r="G30" s="185">
        <v>568112</v>
      </c>
      <c r="H30" s="120">
        <f aca="true" t="shared" si="6" ref="H30:H93">SUM(D30*100/G30)</f>
        <v>101.04222406849354</v>
      </c>
      <c r="I30" s="146">
        <f aca="true" t="shared" si="7" ref="I30:I93">SUM(G30*100/3240762)</f>
        <v>17.530198144757314</v>
      </c>
      <c r="J30" s="137"/>
    </row>
    <row r="31" spans="1:10" s="7" customFormat="1" ht="18.75" customHeight="1">
      <c r="A31" s="27" t="s">
        <v>5</v>
      </c>
      <c r="B31" s="28" t="s">
        <v>22</v>
      </c>
      <c r="C31" s="70">
        <v>183700</v>
      </c>
      <c r="D31" s="42">
        <v>177879</v>
      </c>
      <c r="E31" s="118">
        <f t="shared" si="4"/>
        <v>96.83124659771366</v>
      </c>
      <c r="F31" s="60">
        <f t="shared" si="5"/>
        <v>6.577586971955982</v>
      </c>
      <c r="G31" s="185">
        <v>239160</v>
      </c>
      <c r="H31" s="120">
        <f t="shared" si="6"/>
        <v>74.37656798795786</v>
      </c>
      <c r="I31" s="146">
        <f t="shared" si="7"/>
        <v>7.3797458745813485</v>
      </c>
      <c r="J31" s="137"/>
    </row>
    <row r="32" spans="1:10" s="7" customFormat="1" ht="18.75" customHeight="1">
      <c r="A32" s="27" t="s">
        <v>7</v>
      </c>
      <c r="B32" s="28" t="s">
        <v>23</v>
      </c>
      <c r="C32" s="70">
        <v>28000</v>
      </c>
      <c r="D32" s="42">
        <v>18462</v>
      </c>
      <c r="E32" s="118">
        <f t="shared" si="4"/>
        <v>65.93571428571428</v>
      </c>
      <c r="F32" s="60">
        <f t="shared" si="5"/>
        <v>0.6826854810081647</v>
      </c>
      <c r="G32" s="185">
        <v>47863</v>
      </c>
      <c r="H32" s="120">
        <f t="shared" si="6"/>
        <v>38.57259260806887</v>
      </c>
      <c r="I32" s="146">
        <f t="shared" si="7"/>
        <v>1.4769057400697738</v>
      </c>
      <c r="J32" s="137"/>
    </row>
    <row r="33" spans="1:10" s="7" customFormat="1" ht="18.75" customHeight="1">
      <c r="A33" s="29" t="s">
        <v>11</v>
      </c>
      <c r="B33" s="28" t="s">
        <v>111</v>
      </c>
      <c r="C33" s="70">
        <v>1000</v>
      </c>
      <c r="D33" s="42">
        <v>997</v>
      </c>
      <c r="E33" s="118">
        <f t="shared" si="4"/>
        <v>99.7</v>
      </c>
      <c r="F33" s="60">
        <f t="shared" si="5"/>
        <v>0.036866938823807836</v>
      </c>
      <c r="G33" s="185">
        <v>5921</v>
      </c>
      <c r="H33" s="120">
        <f t="shared" si="6"/>
        <v>16.83837189663908</v>
      </c>
      <c r="I33" s="146">
        <f t="shared" si="7"/>
        <v>0.18270394431926812</v>
      </c>
      <c r="J33" s="137"/>
    </row>
    <row r="34" spans="1:10" s="82" customFormat="1" ht="18.75" customHeight="1">
      <c r="A34" s="75" t="s">
        <v>24</v>
      </c>
      <c r="B34" s="83" t="s">
        <v>25</v>
      </c>
      <c r="C34" s="81">
        <f>SUM(C35+C44+C70+C71)</f>
        <v>738300</v>
      </c>
      <c r="D34" s="77">
        <f>SUM(D35+D44+D70+D71)</f>
        <v>756108</v>
      </c>
      <c r="E34" s="78">
        <f t="shared" si="4"/>
        <v>102.4120276310443</v>
      </c>
      <c r="F34" s="79">
        <f t="shared" si="5"/>
        <v>27.95926517571885</v>
      </c>
      <c r="G34" s="77">
        <f>SUM(G35+G44+G70+G71)</f>
        <v>1063911</v>
      </c>
      <c r="H34" s="80">
        <f t="shared" si="6"/>
        <v>71.06872661341033</v>
      </c>
      <c r="I34" s="144">
        <f t="shared" si="7"/>
        <v>32.8290383557941</v>
      </c>
      <c r="J34" s="136"/>
    </row>
    <row r="35" spans="1:10" s="13" customFormat="1" ht="56.25">
      <c r="A35" s="46" t="s">
        <v>3</v>
      </c>
      <c r="B35" s="103" t="s">
        <v>142</v>
      </c>
      <c r="C35" s="68">
        <f>SUM(C36)</f>
        <v>303000</v>
      </c>
      <c r="D35" s="40">
        <f>SUM(D36)</f>
        <v>306160</v>
      </c>
      <c r="E35" s="188">
        <f t="shared" si="4"/>
        <v>101.04290429042905</v>
      </c>
      <c r="F35" s="189">
        <f t="shared" si="5"/>
        <v>11.321145426576736</v>
      </c>
      <c r="G35" s="186">
        <f>SUM(G36)</f>
        <v>418871</v>
      </c>
      <c r="H35" s="121">
        <f t="shared" si="6"/>
        <v>73.09171558785401</v>
      </c>
      <c r="I35" s="159">
        <f t="shared" si="7"/>
        <v>12.925077497205905</v>
      </c>
      <c r="J35" s="130"/>
    </row>
    <row r="36" spans="1:10" s="13" customFormat="1" ht="18.75" customHeight="1">
      <c r="A36" s="45" t="s">
        <v>26</v>
      </c>
      <c r="B36" s="9" t="s">
        <v>27</v>
      </c>
      <c r="C36" s="69">
        <f>SUM(C37:C43)</f>
        <v>303000</v>
      </c>
      <c r="D36" s="43">
        <f>SUM(D37:D43)</f>
        <v>306160</v>
      </c>
      <c r="E36" s="117">
        <f t="shared" si="4"/>
        <v>101.04290429042905</v>
      </c>
      <c r="F36" s="65">
        <f t="shared" si="5"/>
        <v>11.321145426576736</v>
      </c>
      <c r="G36" s="61">
        <f>SUM(G37:G43)</f>
        <v>418871</v>
      </c>
      <c r="H36" s="119">
        <f t="shared" si="6"/>
        <v>73.09171558785401</v>
      </c>
      <c r="I36" s="145">
        <f t="shared" si="7"/>
        <v>12.925077497205905</v>
      </c>
      <c r="J36" s="130"/>
    </row>
    <row r="37" spans="1:10" s="7" customFormat="1" ht="18.75" customHeight="1">
      <c r="A37" s="30">
        <v>1110</v>
      </c>
      <c r="B37" s="31" t="s">
        <v>87</v>
      </c>
      <c r="C37" s="70">
        <v>29400</v>
      </c>
      <c r="D37" s="44">
        <v>30236</v>
      </c>
      <c r="E37" s="118">
        <f t="shared" si="4"/>
        <v>102.84353741496598</v>
      </c>
      <c r="F37" s="60">
        <f t="shared" si="5"/>
        <v>1.1180629511300437</v>
      </c>
      <c r="G37" s="187">
        <v>67302</v>
      </c>
      <c r="H37" s="120">
        <f t="shared" si="6"/>
        <v>44.92585658672848</v>
      </c>
      <c r="I37" s="146">
        <f t="shared" si="7"/>
        <v>2.0767338051976663</v>
      </c>
      <c r="J37" s="137"/>
    </row>
    <row r="38" spans="1:10" s="7" customFormat="1" ht="18.75" customHeight="1">
      <c r="A38" s="30">
        <v>1111</v>
      </c>
      <c r="B38" s="31" t="s">
        <v>128</v>
      </c>
      <c r="C38" s="70">
        <v>40000</v>
      </c>
      <c r="D38" s="44">
        <v>39875</v>
      </c>
      <c r="E38" s="118">
        <f t="shared" si="4"/>
        <v>99.6875</v>
      </c>
      <c r="F38" s="60">
        <f t="shared" si="5"/>
        <v>1.4744926635901077</v>
      </c>
      <c r="G38" s="187">
        <v>20000</v>
      </c>
      <c r="H38" s="120">
        <f t="shared" si="6"/>
        <v>199.375</v>
      </c>
      <c r="I38" s="146">
        <f t="shared" si="7"/>
        <v>0.617138808712272</v>
      </c>
      <c r="J38" s="137"/>
    </row>
    <row r="39" spans="1:10" s="7" customFormat="1" ht="18.75" customHeight="1">
      <c r="A39" s="30">
        <v>1112</v>
      </c>
      <c r="B39" s="31" t="s">
        <v>86</v>
      </c>
      <c r="C39" s="70">
        <v>200100</v>
      </c>
      <c r="D39" s="44">
        <v>202779</v>
      </c>
      <c r="E39" s="118">
        <f t="shared" si="4"/>
        <v>101.33883058470765</v>
      </c>
      <c r="F39" s="60">
        <f t="shared" si="5"/>
        <v>7.498335995740149</v>
      </c>
      <c r="G39" s="187">
        <v>261106</v>
      </c>
      <c r="H39" s="120">
        <f t="shared" si="6"/>
        <v>77.66156273697273</v>
      </c>
      <c r="I39" s="146">
        <f t="shared" si="7"/>
        <v>8.056932289381324</v>
      </c>
      <c r="J39" s="137"/>
    </row>
    <row r="40" spans="1:10" s="7" customFormat="1" ht="18.75" customHeight="1">
      <c r="A40" s="30">
        <v>1113</v>
      </c>
      <c r="B40" s="31" t="s">
        <v>88</v>
      </c>
      <c r="C40" s="70">
        <v>17900</v>
      </c>
      <c r="D40" s="44">
        <v>17843</v>
      </c>
      <c r="E40" s="118">
        <f t="shared" si="4"/>
        <v>99.68156424581005</v>
      </c>
      <c r="F40" s="60">
        <f t="shared" si="5"/>
        <v>0.6597961779671044</v>
      </c>
      <c r="G40" s="187">
        <v>35387</v>
      </c>
      <c r="H40" s="120">
        <f t="shared" si="6"/>
        <v>50.422471529092604</v>
      </c>
      <c r="I40" s="146">
        <f t="shared" si="7"/>
        <v>1.0919345511950584</v>
      </c>
      <c r="J40" s="137"/>
    </row>
    <row r="41" spans="1:10" s="7" customFormat="1" ht="18.75" customHeight="1">
      <c r="A41" s="30">
        <v>1114</v>
      </c>
      <c r="B41" s="31" t="s">
        <v>109</v>
      </c>
      <c r="C41" s="70">
        <v>9100</v>
      </c>
      <c r="D41" s="44">
        <v>9020</v>
      </c>
      <c r="E41" s="118">
        <f t="shared" si="4"/>
        <v>99.12087912087912</v>
      </c>
      <c r="F41" s="60">
        <f t="shared" si="5"/>
        <v>0.33354040941900365</v>
      </c>
      <c r="G41" s="187">
        <v>26405</v>
      </c>
      <c r="H41" s="120">
        <f t="shared" si="6"/>
        <v>34.16019693239917</v>
      </c>
      <c r="I41" s="146">
        <f t="shared" si="7"/>
        <v>0.814777512202377</v>
      </c>
      <c r="J41" s="137"/>
    </row>
    <row r="42" spans="1:10" s="7" customFormat="1" ht="18.75" customHeight="1">
      <c r="A42" s="30">
        <v>11170</v>
      </c>
      <c r="B42" s="31" t="s">
        <v>89</v>
      </c>
      <c r="C42" s="70">
        <v>6500</v>
      </c>
      <c r="D42" s="44">
        <v>6407</v>
      </c>
      <c r="E42" s="118">
        <f t="shared" si="4"/>
        <v>98.56923076923077</v>
      </c>
      <c r="F42" s="60">
        <f t="shared" si="5"/>
        <v>0.23691722873032778</v>
      </c>
      <c r="G42" s="187">
        <v>8671</v>
      </c>
      <c r="H42" s="120">
        <f t="shared" si="6"/>
        <v>73.88997808787914</v>
      </c>
      <c r="I42" s="146">
        <f t="shared" si="7"/>
        <v>0.2675605305172055</v>
      </c>
      <c r="J42" s="137"/>
    </row>
    <row r="43" spans="1:10" s="7" customFormat="1" ht="18.75" customHeight="1">
      <c r="A43" s="30">
        <v>1119</v>
      </c>
      <c r="B43" s="31" t="s">
        <v>90</v>
      </c>
      <c r="C43" s="70">
        <v>0</v>
      </c>
      <c r="D43" s="44">
        <v>0</v>
      </c>
      <c r="E43" s="118">
        <v>0</v>
      </c>
      <c r="F43" s="60">
        <f t="shared" si="5"/>
        <v>0</v>
      </c>
      <c r="G43" s="187">
        <v>0</v>
      </c>
      <c r="H43" s="120">
        <v>0</v>
      </c>
      <c r="I43" s="146">
        <f t="shared" si="7"/>
        <v>0</v>
      </c>
      <c r="J43" s="137"/>
    </row>
    <row r="44" spans="1:10" s="33" customFormat="1" ht="18.75" customHeight="1">
      <c r="A44" s="32" t="s">
        <v>5</v>
      </c>
      <c r="B44" s="8" t="s">
        <v>28</v>
      </c>
      <c r="C44" s="71">
        <f>SUM(C45+C54+C56+C58+C62)</f>
        <v>435300</v>
      </c>
      <c r="D44" s="40">
        <f>SUM(D45+D54+D56+D58+D62)</f>
        <v>449948</v>
      </c>
      <c r="E44" s="188">
        <f t="shared" si="4"/>
        <v>103.36503560762692</v>
      </c>
      <c r="F44" s="189">
        <f t="shared" si="5"/>
        <v>16.638119749142113</v>
      </c>
      <c r="G44" s="186">
        <f>SUM(G45+G54+G56+G58+G62)</f>
        <v>645040</v>
      </c>
      <c r="H44" s="121">
        <f t="shared" si="6"/>
        <v>69.75505395014262</v>
      </c>
      <c r="I44" s="159">
        <f t="shared" si="7"/>
        <v>19.903960858588196</v>
      </c>
      <c r="J44" s="138"/>
    </row>
    <row r="45" spans="1:10" s="33" customFormat="1" ht="18.75" customHeight="1">
      <c r="A45" s="45" t="s">
        <v>42</v>
      </c>
      <c r="B45" s="104" t="s">
        <v>29</v>
      </c>
      <c r="C45" s="69">
        <f>SUM(C46:C53)</f>
        <v>391500</v>
      </c>
      <c r="D45" s="43">
        <f>SUM(D46:D53)</f>
        <v>404691</v>
      </c>
      <c r="E45" s="117">
        <f t="shared" si="4"/>
        <v>103.36934865900383</v>
      </c>
      <c r="F45" s="65">
        <f t="shared" si="5"/>
        <v>14.964612176073837</v>
      </c>
      <c r="G45" s="61">
        <f>SUM(G46:G53)</f>
        <v>556579</v>
      </c>
      <c r="H45" s="119">
        <f t="shared" si="6"/>
        <v>72.71043284062101</v>
      </c>
      <c r="I45" s="145">
        <f t="shared" si="7"/>
        <v>17.17432505071338</v>
      </c>
      <c r="J45" s="138"/>
    </row>
    <row r="46" spans="1:10" s="7" customFormat="1" ht="18.75" customHeight="1">
      <c r="A46" s="30">
        <v>1121</v>
      </c>
      <c r="B46" s="35" t="s">
        <v>91</v>
      </c>
      <c r="C46" s="70">
        <v>120800</v>
      </c>
      <c r="D46" s="44">
        <v>127546</v>
      </c>
      <c r="E46" s="118">
        <f t="shared" si="4"/>
        <v>105.58443708609272</v>
      </c>
      <c r="F46" s="60">
        <f t="shared" si="5"/>
        <v>4.7163797183765235</v>
      </c>
      <c r="G46" s="187">
        <v>148693</v>
      </c>
      <c r="H46" s="120">
        <f t="shared" si="6"/>
        <v>85.77807966750284</v>
      </c>
      <c r="I46" s="146">
        <f t="shared" si="7"/>
        <v>4.588211044192693</v>
      </c>
      <c r="J46" s="137"/>
    </row>
    <row r="47" spans="1:10" s="7" customFormat="1" ht="18.75" customHeight="1">
      <c r="A47" s="30">
        <v>1123</v>
      </c>
      <c r="B47" s="35" t="s">
        <v>93</v>
      </c>
      <c r="C47" s="70">
        <v>118500</v>
      </c>
      <c r="D47" s="44">
        <v>120163</v>
      </c>
      <c r="E47" s="118">
        <f t="shared" si="4"/>
        <v>101.40337552742616</v>
      </c>
      <c r="F47" s="60">
        <f t="shared" si="5"/>
        <v>4.443372086143651</v>
      </c>
      <c r="G47" s="187">
        <v>183599</v>
      </c>
      <c r="H47" s="120">
        <f t="shared" si="6"/>
        <v>65.44861355454006</v>
      </c>
      <c r="I47" s="146">
        <f t="shared" si="7"/>
        <v>5.6653034070382216</v>
      </c>
      <c r="J47" s="137"/>
    </row>
    <row r="48" spans="1:10" s="7" customFormat="1" ht="18.75" customHeight="1">
      <c r="A48" s="30">
        <v>1124</v>
      </c>
      <c r="B48" s="35" t="s">
        <v>135</v>
      </c>
      <c r="C48" s="70">
        <v>88200</v>
      </c>
      <c r="D48" s="44">
        <v>88242</v>
      </c>
      <c r="E48" s="118">
        <f t="shared" si="4"/>
        <v>100.04761904761905</v>
      </c>
      <c r="F48" s="60">
        <f t="shared" si="5"/>
        <v>3.2630014199503017</v>
      </c>
      <c r="G48" s="187">
        <v>115567</v>
      </c>
      <c r="H48" s="120">
        <f t="shared" si="6"/>
        <v>76.35570707901044</v>
      </c>
      <c r="I48" s="146">
        <f t="shared" si="7"/>
        <v>3.5660440353225566</v>
      </c>
      <c r="J48" s="137"/>
    </row>
    <row r="49" spans="1:10" s="7" customFormat="1" ht="18.75" customHeight="1">
      <c r="A49" s="6">
        <v>112408</v>
      </c>
      <c r="B49" s="35" t="s">
        <v>129</v>
      </c>
      <c r="C49" s="70">
        <v>28200</v>
      </c>
      <c r="D49" s="44">
        <v>33745</v>
      </c>
      <c r="E49" s="118">
        <f t="shared" si="4"/>
        <v>119.66312056737588</v>
      </c>
      <c r="F49" s="60">
        <f t="shared" si="5"/>
        <v>1.2478183055259733</v>
      </c>
      <c r="G49" s="187">
        <v>37117</v>
      </c>
      <c r="H49" s="120">
        <f t="shared" si="6"/>
        <v>90.91521405285988</v>
      </c>
      <c r="I49" s="146">
        <f t="shared" si="7"/>
        <v>1.14531705814867</v>
      </c>
      <c r="J49" s="137"/>
    </row>
    <row r="50" spans="1:10" s="7" customFormat="1" ht="18.75" customHeight="1">
      <c r="A50" s="6">
        <v>112410</v>
      </c>
      <c r="B50" s="35" t="s">
        <v>95</v>
      </c>
      <c r="C50" s="70">
        <v>17400</v>
      </c>
      <c r="D50" s="44">
        <v>20105</v>
      </c>
      <c r="E50" s="118">
        <f t="shared" si="4"/>
        <v>115.54597701149426</v>
      </c>
      <c r="F50" s="60">
        <f t="shared" si="5"/>
        <v>0.7434401254289433</v>
      </c>
      <c r="G50" s="187">
        <v>18281</v>
      </c>
      <c r="H50" s="120">
        <f t="shared" si="6"/>
        <v>109.97757234286965</v>
      </c>
      <c r="I50" s="146">
        <f t="shared" si="7"/>
        <v>0.5640957281034522</v>
      </c>
      <c r="J50" s="137"/>
    </row>
    <row r="51" spans="1:10" s="7" customFormat="1" ht="18.75" customHeight="1">
      <c r="A51" s="6">
        <v>112411</v>
      </c>
      <c r="B51" s="35" t="s">
        <v>96</v>
      </c>
      <c r="C51" s="70">
        <v>9100</v>
      </c>
      <c r="D51" s="44">
        <v>11009</v>
      </c>
      <c r="E51" s="118">
        <f t="shared" si="4"/>
        <v>120.97802197802197</v>
      </c>
      <c r="F51" s="60">
        <f t="shared" si="5"/>
        <v>0.40708939770441366</v>
      </c>
      <c r="G51" s="187">
        <v>8046</v>
      </c>
      <c r="H51" s="120">
        <f t="shared" si="6"/>
        <v>136.82575192642307</v>
      </c>
      <c r="I51" s="146">
        <f t="shared" si="7"/>
        <v>0.24827494274494702</v>
      </c>
      <c r="J51" s="137"/>
    </row>
    <row r="52" spans="1:10" s="7" customFormat="1" ht="18.75" customHeight="1">
      <c r="A52" s="6">
        <v>112414</v>
      </c>
      <c r="B52" s="35" t="s">
        <v>139</v>
      </c>
      <c r="C52" s="70">
        <v>0</v>
      </c>
      <c r="D52" s="44">
        <v>0</v>
      </c>
      <c r="E52" s="118">
        <v>0</v>
      </c>
      <c r="F52" s="60">
        <f t="shared" si="5"/>
        <v>0</v>
      </c>
      <c r="G52" s="187">
        <v>24674</v>
      </c>
      <c r="H52" s="120">
        <f t="shared" si="6"/>
        <v>0</v>
      </c>
      <c r="I52" s="146">
        <f t="shared" si="7"/>
        <v>0.76136414830833</v>
      </c>
      <c r="J52" s="137"/>
    </row>
    <row r="53" spans="1:10" s="7" customFormat="1" ht="18.75" customHeight="1">
      <c r="A53" s="6">
        <v>112499</v>
      </c>
      <c r="B53" s="35" t="s">
        <v>119</v>
      </c>
      <c r="C53" s="70">
        <v>9300</v>
      </c>
      <c r="D53" s="44">
        <v>3881</v>
      </c>
      <c r="E53" s="118">
        <f t="shared" si="4"/>
        <v>41.73118279569893</v>
      </c>
      <c r="F53" s="60">
        <f t="shared" si="5"/>
        <v>0.1435111229440303</v>
      </c>
      <c r="G53" s="187">
        <v>20602</v>
      </c>
      <c r="H53" s="120">
        <f t="shared" si="6"/>
        <v>18.837976895447046</v>
      </c>
      <c r="I53" s="146">
        <f t="shared" si="7"/>
        <v>0.6357146868545114</v>
      </c>
      <c r="J53" s="137"/>
    </row>
    <row r="54" spans="1:10" s="13" customFormat="1" ht="18.75" customHeight="1">
      <c r="A54" s="45" t="s">
        <v>43</v>
      </c>
      <c r="B54" s="104" t="s">
        <v>30</v>
      </c>
      <c r="C54" s="115">
        <f>SUM(C55:C55)</f>
        <v>0</v>
      </c>
      <c r="D54" s="61">
        <f>SUM(D55:D55)</f>
        <v>0</v>
      </c>
      <c r="E54" s="117">
        <v>0</v>
      </c>
      <c r="F54" s="65">
        <f t="shared" si="5"/>
        <v>0</v>
      </c>
      <c r="G54" s="61">
        <f>SUM(G55:G55)</f>
        <v>10811</v>
      </c>
      <c r="H54" s="119">
        <f t="shared" si="6"/>
        <v>0</v>
      </c>
      <c r="I54" s="145">
        <f t="shared" si="7"/>
        <v>0.33359438304941863</v>
      </c>
      <c r="J54" s="130"/>
    </row>
    <row r="55" spans="1:10" s="10" customFormat="1" ht="18.75" customHeight="1">
      <c r="A55" s="25">
        <v>1132</v>
      </c>
      <c r="B55" s="34" t="s">
        <v>97</v>
      </c>
      <c r="C55" s="70">
        <v>0</v>
      </c>
      <c r="D55" s="41">
        <v>0</v>
      </c>
      <c r="E55" s="118">
        <v>0</v>
      </c>
      <c r="F55" s="60">
        <f t="shared" si="5"/>
        <v>0</v>
      </c>
      <c r="G55" s="52">
        <v>10811</v>
      </c>
      <c r="H55" s="120">
        <f t="shared" si="6"/>
        <v>0</v>
      </c>
      <c r="I55" s="146">
        <f t="shared" si="7"/>
        <v>0.33359438304941863</v>
      </c>
      <c r="J55" s="131"/>
    </row>
    <row r="56" spans="1:10" s="13" customFormat="1" ht="18.75" customHeight="1">
      <c r="A56" s="45" t="s">
        <v>44</v>
      </c>
      <c r="B56" s="104" t="s">
        <v>31</v>
      </c>
      <c r="C56" s="115">
        <f>SUM(C57:C57)</f>
        <v>0</v>
      </c>
      <c r="D56" s="61">
        <f>SUM(D57:D57)</f>
        <v>0</v>
      </c>
      <c r="E56" s="117">
        <v>0</v>
      </c>
      <c r="F56" s="65">
        <f t="shared" si="5"/>
        <v>0</v>
      </c>
      <c r="G56" s="61">
        <f>SUM(G57:G57)</f>
        <v>0</v>
      </c>
      <c r="H56" s="119">
        <v>0</v>
      </c>
      <c r="I56" s="145">
        <f t="shared" si="7"/>
        <v>0</v>
      </c>
      <c r="J56" s="130"/>
    </row>
    <row r="57" spans="1:10" s="10" customFormat="1" ht="18.75" customHeight="1">
      <c r="A57" s="25">
        <v>1161</v>
      </c>
      <c r="B57" s="34" t="s">
        <v>124</v>
      </c>
      <c r="C57" s="70">
        <v>0</v>
      </c>
      <c r="D57" s="41">
        <v>0</v>
      </c>
      <c r="E57" s="118">
        <v>0</v>
      </c>
      <c r="F57" s="60">
        <f t="shared" si="5"/>
        <v>0</v>
      </c>
      <c r="G57" s="52">
        <v>0</v>
      </c>
      <c r="H57" s="120">
        <v>0</v>
      </c>
      <c r="I57" s="146">
        <f t="shared" si="7"/>
        <v>0</v>
      </c>
      <c r="J57" s="131"/>
    </row>
    <row r="58" spans="1:10" s="13" customFormat="1" ht="18.75" customHeight="1">
      <c r="A58" s="45" t="s">
        <v>46</v>
      </c>
      <c r="B58" s="104" t="s">
        <v>32</v>
      </c>
      <c r="C58" s="115">
        <f>SUM(C59:C60)</f>
        <v>3000</v>
      </c>
      <c r="D58" s="61">
        <f>SUM(D59:D60)</f>
        <v>4332</v>
      </c>
      <c r="E58" s="117">
        <f t="shared" si="4"/>
        <v>144.4</v>
      </c>
      <c r="F58" s="65">
        <f t="shared" si="5"/>
        <v>0.16018814341498047</v>
      </c>
      <c r="G58" s="61">
        <f>SUM(G59:G60)</f>
        <v>9223</v>
      </c>
      <c r="H58" s="119">
        <f t="shared" si="6"/>
        <v>46.9695326900141</v>
      </c>
      <c r="I58" s="145">
        <f t="shared" si="7"/>
        <v>0.28459356163766425</v>
      </c>
      <c r="J58" s="130"/>
    </row>
    <row r="59" spans="1:10" s="10" customFormat="1" ht="18.75" customHeight="1">
      <c r="A59" s="25">
        <v>1122</v>
      </c>
      <c r="B59" s="34" t="s">
        <v>92</v>
      </c>
      <c r="C59" s="70">
        <v>2500</v>
      </c>
      <c r="D59" s="41">
        <v>2500</v>
      </c>
      <c r="E59" s="118">
        <f t="shared" si="4"/>
        <v>100</v>
      </c>
      <c r="F59" s="60">
        <f t="shared" si="5"/>
        <v>0.09244468110282807</v>
      </c>
      <c r="G59" s="52">
        <v>2500</v>
      </c>
      <c r="H59" s="120">
        <f t="shared" si="6"/>
        <v>100</v>
      </c>
      <c r="I59" s="146">
        <f t="shared" si="7"/>
        <v>0.077142351089034</v>
      </c>
      <c r="J59" s="131"/>
    </row>
    <row r="60" spans="1:10" s="10" customFormat="1" ht="18.75" customHeight="1">
      <c r="A60" s="25">
        <v>1128</v>
      </c>
      <c r="B60" s="34" t="s">
        <v>120</v>
      </c>
      <c r="C60" s="70">
        <v>500</v>
      </c>
      <c r="D60" s="41">
        <v>1832</v>
      </c>
      <c r="E60" s="118">
        <f t="shared" si="4"/>
        <v>366.4</v>
      </c>
      <c r="F60" s="60">
        <f t="shared" si="5"/>
        <v>0.0677434623121524</v>
      </c>
      <c r="G60" s="52">
        <v>6723</v>
      </c>
      <c r="H60" s="120">
        <f t="shared" si="6"/>
        <v>27.249739699538896</v>
      </c>
      <c r="I60" s="146">
        <f t="shared" si="7"/>
        <v>0.20745121054863022</v>
      </c>
      <c r="J60" s="131"/>
    </row>
    <row r="61" spans="1:10" s="5" customFormat="1" ht="37.5">
      <c r="A61" s="15" t="s">
        <v>0</v>
      </c>
      <c r="B61" s="74" t="s">
        <v>18</v>
      </c>
      <c r="C61" s="108" t="s">
        <v>146</v>
      </c>
      <c r="D61" s="172" t="s">
        <v>147</v>
      </c>
      <c r="E61" s="109" t="s">
        <v>144</v>
      </c>
      <c r="F61" s="110" t="s">
        <v>2</v>
      </c>
      <c r="G61" s="113" t="s">
        <v>143</v>
      </c>
      <c r="H61" s="111" t="s">
        <v>148</v>
      </c>
      <c r="I61" s="143" t="s">
        <v>2</v>
      </c>
      <c r="J61" s="135"/>
    </row>
    <row r="62" spans="1:10" s="13" customFormat="1" ht="34.5" customHeight="1">
      <c r="A62" s="47" t="s">
        <v>48</v>
      </c>
      <c r="B62" s="104" t="s">
        <v>33</v>
      </c>
      <c r="C62" s="69">
        <f>SUM(C63:C69)</f>
        <v>40800</v>
      </c>
      <c r="D62" s="43">
        <f>SUM(D63:D69)</f>
        <v>40925</v>
      </c>
      <c r="E62" s="117">
        <f t="shared" si="4"/>
        <v>100.30637254901961</v>
      </c>
      <c r="F62" s="65">
        <f t="shared" si="5"/>
        <v>1.5133194296532955</v>
      </c>
      <c r="G62" s="61">
        <f>SUM(G63:G69)</f>
        <v>68427</v>
      </c>
      <c r="H62" s="119">
        <f t="shared" si="6"/>
        <v>59.80826282023178</v>
      </c>
      <c r="I62" s="145">
        <f t="shared" si="7"/>
        <v>2.1114478631877316</v>
      </c>
      <c r="J62" s="130"/>
    </row>
    <row r="63" spans="1:10" s="13" customFormat="1" ht="18.75" customHeight="1">
      <c r="A63" s="36">
        <v>1127</v>
      </c>
      <c r="B63" s="34" t="s">
        <v>110</v>
      </c>
      <c r="C63" s="70">
        <v>10000</v>
      </c>
      <c r="D63" s="41">
        <v>10000</v>
      </c>
      <c r="E63" s="118">
        <f t="shared" si="4"/>
        <v>100</v>
      </c>
      <c r="F63" s="60">
        <f t="shared" si="5"/>
        <v>0.36977872441131227</v>
      </c>
      <c r="G63" s="52">
        <v>10000</v>
      </c>
      <c r="H63" s="120">
        <f t="shared" si="6"/>
        <v>100</v>
      </c>
      <c r="I63" s="146">
        <f t="shared" si="7"/>
        <v>0.308569404356136</v>
      </c>
      <c r="J63" s="130"/>
    </row>
    <row r="64" spans="1:10" s="10" customFormat="1" ht="18.75" customHeight="1">
      <c r="A64" s="16">
        <v>112409</v>
      </c>
      <c r="B64" s="34" t="s">
        <v>94</v>
      </c>
      <c r="C64" s="70">
        <v>0</v>
      </c>
      <c r="D64" s="41">
        <v>0</v>
      </c>
      <c r="E64" s="118">
        <v>0</v>
      </c>
      <c r="F64" s="60">
        <f t="shared" si="5"/>
        <v>0</v>
      </c>
      <c r="G64" s="52">
        <v>29131</v>
      </c>
      <c r="H64" s="120">
        <f t="shared" si="6"/>
        <v>0</v>
      </c>
      <c r="I64" s="146">
        <f t="shared" si="7"/>
        <v>0.8988935318298598</v>
      </c>
      <c r="J64" s="131"/>
    </row>
    <row r="65" spans="1:10" s="7" customFormat="1" ht="18.75" customHeight="1">
      <c r="A65" s="38">
        <v>1151</v>
      </c>
      <c r="B65" s="35" t="s">
        <v>107</v>
      </c>
      <c r="C65" s="70">
        <v>4000</v>
      </c>
      <c r="D65" s="44">
        <v>4000</v>
      </c>
      <c r="E65" s="118">
        <f t="shared" si="4"/>
        <v>100</v>
      </c>
      <c r="F65" s="60">
        <f t="shared" si="5"/>
        <v>0.1479114897645249</v>
      </c>
      <c r="G65" s="187">
        <v>6002</v>
      </c>
      <c r="H65" s="120">
        <f t="shared" si="6"/>
        <v>66.64445184938354</v>
      </c>
      <c r="I65" s="146">
        <f t="shared" si="7"/>
        <v>0.18520335649455283</v>
      </c>
      <c r="J65" s="137"/>
    </row>
    <row r="66" spans="1:10" s="7" customFormat="1" ht="18.75" customHeight="1">
      <c r="A66" s="38">
        <v>1151</v>
      </c>
      <c r="B66" s="35" t="s">
        <v>136</v>
      </c>
      <c r="C66" s="70">
        <v>2000</v>
      </c>
      <c r="D66" s="44">
        <v>1200</v>
      </c>
      <c r="E66" s="118">
        <f t="shared" si="4"/>
        <v>60</v>
      </c>
      <c r="F66" s="60">
        <f t="shared" si="5"/>
        <v>0.04437344692935747</v>
      </c>
      <c r="G66" s="187">
        <v>2000</v>
      </c>
      <c r="H66" s="120">
        <f t="shared" si="6"/>
        <v>60</v>
      </c>
      <c r="I66" s="146">
        <f t="shared" si="7"/>
        <v>0.0617138808712272</v>
      </c>
      <c r="J66" s="137"/>
    </row>
    <row r="67" spans="1:10" s="7" customFormat="1" ht="18.75" customHeight="1">
      <c r="A67" s="38">
        <v>1155</v>
      </c>
      <c r="B67" s="35" t="s">
        <v>98</v>
      </c>
      <c r="C67" s="70">
        <v>0</v>
      </c>
      <c r="D67" s="44">
        <v>0</v>
      </c>
      <c r="E67" s="118">
        <v>0</v>
      </c>
      <c r="F67" s="60">
        <f t="shared" si="5"/>
        <v>0</v>
      </c>
      <c r="G67" s="187">
        <v>5594</v>
      </c>
      <c r="H67" s="120">
        <f t="shared" si="6"/>
        <v>0</v>
      </c>
      <c r="I67" s="146">
        <f t="shared" si="7"/>
        <v>0.17261372479682247</v>
      </c>
      <c r="J67" s="137"/>
    </row>
    <row r="68" spans="1:10" s="7" customFormat="1" ht="18.75" customHeight="1">
      <c r="A68" s="38">
        <v>1180</v>
      </c>
      <c r="B68" s="35" t="s">
        <v>137</v>
      </c>
      <c r="C68" s="70">
        <v>10000</v>
      </c>
      <c r="D68" s="44">
        <v>10000</v>
      </c>
      <c r="E68" s="118">
        <f t="shared" si="4"/>
        <v>100</v>
      </c>
      <c r="F68" s="60">
        <f t="shared" si="5"/>
        <v>0.36977872441131227</v>
      </c>
      <c r="G68" s="187">
        <v>10000</v>
      </c>
      <c r="H68" s="120">
        <f t="shared" si="6"/>
        <v>100</v>
      </c>
      <c r="I68" s="146">
        <f t="shared" si="7"/>
        <v>0.308569404356136</v>
      </c>
      <c r="J68" s="137"/>
    </row>
    <row r="69" spans="1:10" s="7" customFormat="1" ht="18.75" customHeight="1">
      <c r="A69" s="38">
        <v>1157</v>
      </c>
      <c r="B69" s="35" t="s">
        <v>99</v>
      </c>
      <c r="C69" s="70">
        <v>14800</v>
      </c>
      <c r="D69" s="44">
        <v>15725</v>
      </c>
      <c r="E69" s="118">
        <f t="shared" si="4"/>
        <v>106.25</v>
      </c>
      <c r="F69" s="60">
        <f t="shared" si="5"/>
        <v>0.5814770441367886</v>
      </c>
      <c r="G69" s="187">
        <v>5700</v>
      </c>
      <c r="H69" s="120">
        <f t="shared" si="6"/>
        <v>275.87719298245617</v>
      </c>
      <c r="I69" s="146">
        <f t="shared" si="7"/>
        <v>0.17588456048299753</v>
      </c>
      <c r="J69" s="137"/>
    </row>
    <row r="70" spans="1:10" s="33" customFormat="1" ht="18.75" customHeight="1">
      <c r="A70" s="32" t="s">
        <v>7</v>
      </c>
      <c r="B70" s="8" t="s">
        <v>34</v>
      </c>
      <c r="C70" s="68">
        <v>0</v>
      </c>
      <c r="D70" s="40">
        <v>0</v>
      </c>
      <c r="E70" s="188">
        <v>0</v>
      </c>
      <c r="F70" s="189">
        <f t="shared" si="5"/>
        <v>0</v>
      </c>
      <c r="G70" s="186">
        <v>0</v>
      </c>
      <c r="H70" s="121">
        <v>0</v>
      </c>
      <c r="I70" s="159">
        <f t="shared" si="7"/>
        <v>0</v>
      </c>
      <c r="J70" s="138"/>
    </row>
    <row r="71" spans="1:10" s="33" customFormat="1" ht="18.75" customHeight="1">
      <c r="A71" s="32" t="s">
        <v>11</v>
      </c>
      <c r="B71" s="8" t="s">
        <v>35</v>
      </c>
      <c r="C71" s="68">
        <v>0</v>
      </c>
      <c r="D71" s="40">
        <v>0</v>
      </c>
      <c r="E71" s="188">
        <v>0</v>
      </c>
      <c r="F71" s="189">
        <f t="shared" si="5"/>
        <v>0</v>
      </c>
      <c r="G71" s="186">
        <v>0</v>
      </c>
      <c r="H71" s="121">
        <v>0</v>
      </c>
      <c r="I71" s="159">
        <f t="shared" si="7"/>
        <v>0</v>
      </c>
      <c r="J71" s="138"/>
    </row>
    <row r="72" spans="1:10" s="82" customFormat="1" ht="18.75" customHeight="1">
      <c r="A72" s="75" t="s">
        <v>36</v>
      </c>
      <c r="B72" s="83" t="s">
        <v>37</v>
      </c>
      <c r="C72" s="81">
        <f>SUM(C73+C81+C102)</f>
        <v>496100</v>
      </c>
      <c r="D72" s="163">
        <f>SUM(D73+D81+D102)</f>
        <v>439539</v>
      </c>
      <c r="E72" s="78">
        <f t="shared" si="4"/>
        <v>88.59887119532353</v>
      </c>
      <c r="F72" s="79">
        <f t="shared" si="5"/>
        <v>16.253217074902377</v>
      </c>
      <c r="G72" s="77">
        <f>SUM(G73+G81+G102)</f>
        <v>481883</v>
      </c>
      <c r="H72" s="80">
        <f t="shared" si="6"/>
        <v>91.21280476796235</v>
      </c>
      <c r="I72" s="144">
        <f t="shared" si="7"/>
        <v>14.869435027934788</v>
      </c>
      <c r="J72" s="136"/>
    </row>
    <row r="73" spans="1:10" s="33" customFormat="1" ht="18.75" customHeight="1">
      <c r="A73" s="32" t="s">
        <v>3</v>
      </c>
      <c r="B73" s="8" t="s">
        <v>38</v>
      </c>
      <c r="C73" s="68">
        <f>SUM(C74+C78)</f>
        <v>59600</v>
      </c>
      <c r="D73" s="40">
        <f>SUM(D74+D78)</f>
        <v>59605</v>
      </c>
      <c r="E73" s="188">
        <f t="shared" si="4"/>
        <v>100.00838926174497</v>
      </c>
      <c r="F73" s="189">
        <f t="shared" si="5"/>
        <v>2.2040660868536266</v>
      </c>
      <c r="G73" s="186">
        <f>SUM(G74+G78)</f>
        <v>46877</v>
      </c>
      <c r="H73" s="121">
        <f t="shared" si="6"/>
        <v>127.15190818525076</v>
      </c>
      <c r="I73" s="159">
        <f t="shared" si="7"/>
        <v>1.4464807968002587</v>
      </c>
      <c r="J73" s="138"/>
    </row>
    <row r="74" spans="1:10" s="13" customFormat="1" ht="18.75" customHeight="1">
      <c r="A74" s="45" t="s">
        <v>26</v>
      </c>
      <c r="B74" s="9" t="s">
        <v>39</v>
      </c>
      <c r="C74" s="69">
        <f>SUM(C75:C77)</f>
        <v>38000</v>
      </c>
      <c r="D74" s="43">
        <f>SUM(D75:D77)</f>
        <v>38040</v>
      </c>
      <c r="E74" s="117">
        <f t="shared" si="4"/>
        <v>100.10526315789474</v>
      </c>
      <c r="F74" s="65">
        <f t="shared" si="5"/>
        <v>1.406638267660632</v>
      </c>
      <c r="G74" s="61">
        <f>SUM(G75:G77)</f>
        <v>17249</v>
      </c>
      <c r="H74" s="119">
        <f t="shared" si="6"/>
        <v>220.5345237405067</v>
      </c>
      <c r="I74" s="145">
        <f t="shared" si="7"/>
        <v>0.532251365573899</v>
      </c>
      <c r="J74" s="130"/>
    </row>
    <row r="75" spans="1:10" s="10" customFormat="1" ht="18.75" customHeight="1">
      <c r="A75" s="25">
        <v>1352</v>
      </c>
      <c r="B75" s="18" t="s">
        <v>140</v>
      </c>
      <c r="C75" s="70">
        <v>35500</v>
      </c>
      <c r="D75" s="41">
        <v>35450</v>
      </c>
      <c r="E75" s="118">
        <f t="shared" si="4"/>
        <v>99.85915492957747</v>
      </c>
      <c r="F75" s="60">
        <f t="shared" si="5"/>
        <v>1.310865578038102</v>
      </c>
      <c r="G75" s="52">
        <v>14229</v>
      </c>
      <c r="H75" s="120">
        <f t="shared" si="6"/>
        <v>249.13908215615996</v>
      </c>
      <c r="I75" s="146">
        <f t="shared" si="7"/>
        <v>0.43906340545834593</v>
      </c>
      <c r="J75" s="131"/>
    </row>
    <row r="76" spans="1:10" s="10" customFormat="1" ht="18.75" customHeight="1">
      <c r="A76" s="25">
        <v>1461</v>
      </c>
      <c r="B76" s="18" t="s">
        <v>101</v>
      </c>
      <c r="C76" s="70">
        <v>0</v>
      </c>
      <c r="D76" s="41">
        <v>0</v>
      </c>
      <c r="E76" s="118">
        <v>0</v>
      </c>
      <c r="F76" s="60">
        <f t="shared" si="5"/>
        <v>0</v>
      </c>
      <c r="G76" s="52">
        <v>3020</v>
      </c>
      <c r="H76" s="120">
        <f t="shared" si="6"/>
        <v>0</v>
      </c>
      <c r="I76" s="146">
        <f t="shared" si="7"/>
        <v>0.09318796011555307</v>
      </c>
      <c r="J76" s="131"/>
    </row>
    <row r="77" spans="1:10" s="10" customFormat="1" ht="18.75" customHeight="1">
      <c r="A77" s="25">
        <v>1463</v>
      </c>
      <c r="B77" s="18" t="s">
        <v>152</v>
      </c>
      <c r="C77" s="70">
        <v>2500</v>
      </c>
      <c r="D77" s="41">
        <v>2590</v>
      </c>
      <c r="E77" s="118">
        <f t="shared" si="4"/>
        <v>103.6</v>
      </c>
      <c r="F77" s="60">
        <f t="shared" si="5"/>
        <v>0.09577268962252988</v>
      </c>
      <c r="G77" s="52">
        <v>0</v>
      </c>
      <c r="H77" s="120">
        <v>0</v>
      </c>
      <c r="I77" s="146">
        <f t="shared" si="7"/>
        <v>0</v>
      </c>
      <c r="J77" s="131"/>
    </row>
    <row r="78" spans="1:10" s="13" customFormat="1" ht="18.75" customHeight="1">
      <c r="A78" s="45" t="s">
        <v>75</v>
      </c>
      <c r="B78" s="9" t="s">
        <v>40</v>
      </c>
      <c r="C78" s="69">
        <f>SUM(C79:C80)</f>
        <v>21600</v>
      </c>
      <c r="D78" s="43">
        <f>SUM(D79:D80)</f>
        <v>21565</v>
      </c>
      <c r="E78" s="117">
        <f t="shared" si="4"/>
        <v>99.83796296296296</v>
      </c>
      <c r="F78" s="65">
        <f t="shared" si="5"/>
        <v>0.7974278191929949</v>
      </c>
      <c r="G78" s="61">
        <f>SUM(G79:G80)</f>
        <v>29628</v>
      </c>
      <c r="H78" s="119">
        <f t="shared" si="6"/>
        <v>72.78587822330228</v>
      </c>
      <c r="I78" s="145">
        <f t="shared" si="7"/>
        <v>0.9142294312263597</v>
      </c>
      <c r="J78" s="130"/>
    </row>
    <row r="79" spans="1:10" s="7" customFormat="1" ht="18.75" customHeight="1">
      <c r="A79" s="27">
        <v>1460</v>
      </c>
      <c r="B79" s="28" t="s">
        <v>102</v>
      </c>
      <c r="C79" s="70">
        <v>21600</v>
      </c>
      <c r="D79" s="42">
        <v>21565</v>
      </c>
      <c r="E79" s="118">
        <f t="shared" si="4"/>
        <v>99.83796296296296</v>
      </c>
      <c r="F79" s="60">
        <f t="shared" si="5"/>
        <v>0.7974278191929949</v>
      </c>
      <c r="G79" s="185">
        <v>21565</v>
      </c>
      <c r="H79" s="120">
        <f t="shared" si="6"/>
        <v>100</v>
      </c>
      <c r="I79" s="146">
        <f t="shared" si="7"/>
        <v>0.6654299204940073</v>
      </c>
      <c r="J79" s="137"/>
    </row>
    <row r="80" spans="1:10" s="7" customFormat="1" ht="18.75" customHeight="1">
      <c r="A80" s="27">
        <v>1462</v>
      </c>
      <c r="B80" s="28" t="s">
        <v>130</v>
      </c>
      <c r="C80" s="70">
        <v>0</v>
      </c>
      <c r="D80" s="42">
        <v>0</v>
      </c>
      <c r="E80" s="118">
        <v>0</v>
      </c>
      <c r="F80" s="60">
        <f t="shared" si="5"/>
        <v>0</v>
      </c>
      <c r="G80" s="185">
        <v>8063</v>
      </c>
      <c r="H80" s="120">
        <f t="shared" si="6"/>
        <v>0</v>
      </c>
      <c r="I80" s="146">
        <f t="shared" si="7"/>
        <v>0.24879951073235246</v>
      </c>
      <c r="J80" s="137"/>
    </row>
    <row r="81" spans="1:10" s="33" customFormat="1" ht="18.75" customHeight="1">
      <c r="A81" s="32" t="s">
        <v>5</v>
      </c>
      <c r="B81" s="8" t="s">
        <v>41</v>
      </c>
      <c r="C81" s="68">
        <f>SUM(C82+C84+C89+C98+C101)</f>
        <v>389500</v>
      </c>
      <c r="D81" s="40">
        <f>SUM(D82+D84+D89+D98+D101)</f>
        <v>345597</v>
      </c>
      <c r="E81" s="188">
        <f t="shared" si="4"/>
        <v>88.72836970474968</v>
      </c>
      <c r="F81" s="189">
        <f t="shared" si="5"/>
        <v>12.779441782037628</v>
      </c>
      <c r="G81" s="186">
        <f>SUM(G82+G84+G89+G98+G101)</f>
        <v>332906</v>
      </c>
      <c r="H81" s="121">
        <f t="shared" si="6"/>
        <v>103.8121872240212</v>
      </c>
      <c r="I81" s="159">
        <f t="shared" si="7"/>
        <v>10.272460612658382</v>
      </c>
      <c r="J81" s="138"/>
    </row>
    <row r="82" spans="1:10" s="13" customFormat="1" ht="34.5" customHeight="1">
      <c r="A82" s="47" t="s">
        <v>42</v>
      </c>
      <c r="B82" s="9" t="s">
        <v>77</v>
      </c>
      <c r="C82" s="69">
        <f>SUM(C83:C83)</f>
        <v>135800</v>
      </c>
      <c r="D82" s="43">
        <f>SUM(D83:D83)</f>
        <v>135767</v>
      </c>
      <c r="E82" s="117">
        <f t="shared" si="4"/>
        <v>99.97569955817379</v>
      </c>
      <c r="F82" s="65">
        <f t="shared" si="5"/>
        <v>5.020374807715063</v>
      </c>
      <c r="G82" s="61">
        <f>SUM(G83:G83)</f>
        <v>135767</v>
      </c>
      <c r="H82" s="119">
        <f t="shared" si="6"/>
        <v>100</v>
      </c>
      <c r="I82" s="145">
        <f t="shared" si="7"/>
        <v>4.189354232121952</v>
      </c>
      <c r="J82" s="130"/>
    </row>
    <row r="83" spans="1:10" s="10" customFormat="1" ht="34.5" customHeight="1">
      <c r="A83" s="37">
        <v>1330</v>
      </c>
      <c r="B83" s="18" t="s">
        <v>157</v>
      </c>
      <c r="C83" s="70">
        <v>135800</v>
      </c>
      <c r="D83" s="41">
        <v>135767</v>
      </c>
      <c r="E83" s="118">
        <f t="shared" si="4"/>
        <v>99.97569955817379</v>
      </c>
      <c r="F83" s="60">
        <f t="shared" si="5"/>
        <v>5.020374807715063</v>
      </c>
      <c r="G83" s="52">
        <v>135767</v>
      </c>
      <c r="H83" s="120">
        <f t="shared" si="6"/>
        <v>100</v>
      </c>
      <c r="I83" s="146">
        <f t="shared" si="7"/>
        <v>4.189354232121952</v>
      </c>
      <c r="J83" s="131"/>
    </row>
    <row r="84" spans="1:10" s="13" customFormat="1" ht="34.5" customHeight="1">
      <c r="A84" s="45" t="s">
        <v>43</v>
      </c>
      <c r="B84" s="9" t="s">
        <v>158</v>
      </c>
      <c r="C84" s="69">
        <f>SUM(C85:C87)</f>
        <v>79500</v>
      </c>
      <c r="D84" s="43">
        <f>SUM(D85:D87)</f>
        <v>79475</v>
      </c>
      <c r="E84" s="117">
        <f t="shared" si="4"/>
        <v>99.96855345911949</v>
      </c>
      <c r="F84" s="65">
        <f t="shared" si="5"/>
        <v>2.9388164122589044</v>
      </c>
      <c r="G84" s="61">
        <f>SUM(G85:G87)</f>
        <v>50375</v>
      </c>
      <c r="H84" s="119">
        <f t="shared" si="6"/>
        <v>157.7667493796526</v>
      </c>
      <c r="I84" s="145">
        <f t="shared" si="7"/>
        <v>1.554418374444035</v>
      </c>
      <c r="J84" s="130"/>
    </row>
    <row r="85" spans="1:10" s="10" customFormat="1" ht="18.75" customHeight="1">
      <c r="A85" s="25">
        <v>1320</v>
      </c>
      <c r="B85" s="18" t="s">
        <v>100</v>
      </c>
      <c r="C85" s="70">
        <v>7500</v>
      </c>
      <c r="D85" s="41">
        <v>7412</v>
      </c>
      <c r="E85" s="118">
        <f t="shared" si="4"/>
        <v>98.82666666666667</v>
      </c>
      <c r="F85" s="60">
        <f t="shared" si="5"/>
        <v>0.27407999053366466</v>
      </c>
      <c r="G85" s="52">
        <v>5375</v>
      </c>
      <c r="H85" s="120">
        <f t="shared" si="6"/>
        <v>137.89767441860465</v>
      </c>
      <c r="I85" s="146">
        <f t="shared" si="7"/>
        <v>0.1658560548414231</v>
      </c>
      <c r="J85" s="131"/>
    </row>
    <row r="86" spans="1:10" s="10" customFormat="1" ht="18.75" customHeight="1">
      <c r="A86" s="25">
        <v>1322</v>
      </c>
      <c r="B86" s="18" t="s">
        <v>138</v>
      </c>
      <c r="C86" s="70">
        <v>45000</v>
      </c>
      <c r="D86" s="41">
        <v>45000</v>
      </c>
      <c r="E86" s="118">
        <f t="shared" si="4"/>
        <v>100</v>
      </c>
      <c r="F86" s="60">
        <f t="shared" si="5"/>
        <v>1.6640042598509053</v>
      </c>
      <c r="G86" s="52">
        <v>45000</v>
      </c>
      <c r="H86" s="120">
        <f t="shared" si="6"/>
        <v>100</v>
      </c>
      <c r="I86" s="146">
        <f t="shared" si="7"/>
        <v>1.388562319602612</v>
      </c>
      <c r="J86" s="131"/>
    </row>
    <row r="87" spans="1:10" s="10" customFormat="1" ht="18.75" customHeight="1">
      <c r="A87" s="25">
        <v>1323</v>
      </c>
      <c r="B87" s="18" t="s">
        <v>153</v>
      </c>
      <c r="C87" s="70">
        <v>27000</v>
      </c>
      <c r="D87" s="41">
        <v>27063</v>
      </c>
      <c r="E87" s="118">
        <f t="shared" si="4"/>
        <v>100.23333333333333</v>
      </c>
      <c r="F87" s="60">
        <f t="shared" si="5"/>
        <v>1.0007321618743343</v>
      </c>
      <c r="G87" s="52">
        <v>0</v>
      </c>
      <c r="H87" s="120">
        <v>0</v>
      </c>
      <c r="I87" s="146">
        <f t="shared" si="7"/>
        <v>0</v>
      </c>
      <c r="J87" s="131"/>
    </row>
    <row r="88" spans="1:10" s="5" customFormat="1" ht="37.5">
      <c r="A88" s="15" t="s">
        <v>0</v>
      </c>
      <c r="B88" s="74" t="s">
        <v>18</v>
      </c>
      <c r="C88" s="108" t="s">
        <v>146</v>
      </c>
      <c r="D88" s="172" t="s">
        <v>147</v>
      </c>
      <c r="E88" s="109" t="s">
        <v>144</v>
      </c>
      <c r="F88" s="110" t="s">
        <v>2</v>
      </c>
      <c r="G88" s="113" t="s">
        <v>143</v>
      </c>
      <c r="H88" s="111" t="s">
        <v>148</v>
      </c>
      <c r="I88" s="143" t="s">
        <v>2</v>
      </c>
      <c r="J88" s="135"/>
    </row>
    <row r="89" spans="1:10" s="13" customFormat="1" ht="18.75" customHeight="1">
      <c r="A89" s="45" t="s">
        <v>44</v>
      </c>
      <c r="B89" s="9" t="s">
        <v>45</v>
      </c>
      <c r="C89" s="69">
        <f>SUM(C90:C97)</f>
        <v>111200</v>
      </c>
      <c r="D89" s="43">
        <f>SUM(D90:D97)</f>
        <v>102914</v>
      </c>
      <c r="E89" s="117">
        <f t="shared" si="4"/>
        <v>92.54856115107914</v>
      </c>
      <c r="F89" s="65">
        <f t="shared" si="5"/>
        <v>3.805540764406579</v>
      </c>
      <c r="G89" s="61">
        <f>SUM(G90:G97)</f>
        <v>137513</v>
      </c>
      <c r="H89" s="119">
        <f t="shared" si="6"/>
        <v>74.83946972286256</v>
      </c>
      <c r="I89" s="145">
        <f t="shared" si="7"/>
        <v>4.243230450122533</v>
      </c>
      <c r="J89" s="130"/>
    </row>
    <row r="90" spans="1:10" s="10" customFormat="1" ht="18.75" customHeight="1">
      <c r="A90" s="25">
        <v>13100</v>
      </c>
      <c r="B90" s="18" t="s">
        <v>115</v>
      </c>
      <c r="C90" s="70">
        <v>81300</v>
      </c>
      <c r="D90" s="41">
        <v>81231</v>
      </c>
      <c r="E90" s="118">
        <f t="shared" si="4"/>
        <v>99.91512915129151</v>
      </c>
      <c r="F90" s="60">
        <f t="shared" si="5"/>
        <v>3.0037495562655305</v>
      </c>
      <c r="G90" s="52">
        <v>105312</v>
      </c>
      <c r="H90" s="120">
        <f t="shared" si="6"/>
        <v>77.13365998176846</v>
      </c>
      <c r="I90" s="146">
        <f t="shared" si="7"/>
        <v>3.2496061111553396</v>
      </c>
      <c r="J90" s="131"/>
    </row>
    <row r="91" spans="1:10" s="10" customFormat="1" ht="18.75" customHeight="1">
      <c r="A91" s="25">
        <v>13101</v>
      </c>
      <c r="B91" s="18" t="s">
        <v>116</v>
      </c>
      <c r="C91" s="70">
        <v>8000</v>
      </c>
      <c r="D91" s="41">
        <v>7944</v>
      </c>
      <c r="E91" s="118">
        <f t="shared" si="4"/>
        <v>99.3</v>
      </c>
      <c r="F91" s="60">
        <f t="shared" si="5"/>
        <v>0.29375221867234647</v>
      </c>
      <c r="G91" s="52">
        <v>11022</v>
      </c>
      <c r="H91" s="120">
        <f t="shared" si="6"/>
        <v>72.07403375068046</v>
      </c>
      <c r="I91" s="146">
        <f t="shared" si="7"/>
        <v>0.3401051974813331</v>
      </c>
      <c r="J91" s="131"/>
    </row>
    <row r="92" spans="1:10" s="10" customFormat="1" ht="18.75" customHeight="1">
      <c r="A92" s="25">
        <v>13102</v>
      </c>
      <c r="B92" s="18" t="s">
        <v>103</v>
      </c>
      <c r="C92" s="70">
        <v>3000</v>
      </c>
      <c r="D92" s="41">
        <v>3000</v>
      </c>
      <c r="E92" s="118">
        <f t="shared" si="4"/>
        <v>100</v>
      </c>
      <c r="F92" s="60">
        <f t="shared" si="5"/>
        <v>0.11093361732339369</v>
      </c>
      <c r="G92" s="52">
        <v>0</v>
      </c>
      <c r="H92" s="120">
        <v>0</v>
      </c>
      <c r="I92" s="146">
        <f t="shared" si="7"/>
        <v>0</v>
      </c>
      <c r="J92" s="131"/>
    </row>
    <row r="93" spans="1:10" s="10" customFormat="1" ht="18.75" customHeight="1">
      <c r="A93" s="25">
        <v>13103</v>
      </c>
      <c r="B93" s="18" t="s">
        <v>104</v>
      </c>
      <c r="C93" s="70">
        <v>6300</v>
      </c>
      <c r="D93" s="41">
        <v>6213</v>
      </c>
      <c r="E93" s="118">
        <f t="shared" si="4"/>
        <v>98.61904761904762</v>
      </c>
      <c r="F93" s="60">
        <f t="shared" si="5"/>
        <v>0.2297435214767483</v>
      </c>
      <c r="G93" s="52">
        <v>8488</v>
      </c>
      <c r="H93" s="120">
        <f t="shared" si="6"/>
        <v>73.19745523091423</v>
      </c>
      <c r="I93" s="146">
        <f t="shared" si="7"/>
        <v>0.26191371041748823</v>
      </c>
      <c r="J93" s="131"/>
    </row>
    <row r="94" spans="1:10" s="10" customFormat="1" ht="18.75" customHeight="1">
      <c r="A94" s="25">
        <v>13105</v>
      </c>
      <c r="B94" s="18" t="s">
        <v>105</v>
      </c>
      <c r="C94" s="70">
        <v>3300</v>
      </c>
      <c r="D94" s="41">
        <v>3264</v>
      </c>
      <c r="E94" s="118">
        <f aca="true" t="shared" si="8" ref="E94:E130">SUM(D94*100/C94)</f>
        <v>98.9090909090909</v>
      </c>
      <c r="F94" s="60">
        <f aca="true" t="shared" si="9" ref="F94:F129">SUM(D94*100/2704320)</f>
        <v>0.12069577564785232</v>
      </c>
      <c r="G94" s="52">
        <v>11343</v>
      </c>
      <c r="H94" s="120">
        <f aca="true" t="shared" si="10" ref="H94:H130">SUM(D94*100/G94)</f>
        <v>28.775456228510976</v>
      </c>
      <c r="I94" s="146">
        <f aca="true" t="shared" si="11" ref="I94:I129">SUM(G94*100/3240762)</f>
        <v>0.3500102753611651</v>
      </c>
      <c r="J94" s="131"/>
    </row>
    <row r="95" spans="1:10" s="10" customFormat="1" ht="18.75" customHeight="1">
      <c r="A95" s="25">
        <v>13108</v>
      </c>
      <c r="B95" s="18" t="s">
        <v>106</v>
      </c>
      <c r="C95" s="70">
        <v>400</v>
      </c>
      <c r="D95" s="41">
        <v>400</v>
      </c>
      <c r="E95" s="118">
        <f t="shared" si="8"/>
        <v>100</v>
      </c>
      <c r="F95" s="60">
        <f t="shared" si="9"/>
        <v>0.01479114897645249</v>
      </c>
      <c r="G95" s="52">
        <v>0</v>
      </c>
      <c r="H95" s="120">
        <v>0</v>
      </c>
      <c r="I95" s="146">
        <f t="shared" si="11"/>
        <v>0</v>
      </c>
      <c r="J95" s="131"/>
    </row>
    <row r="96" spans="1:10" s="10" customFormat="1" ht="18.75" customHeight="1">
      <c r="A96" s="25">
        <v>13109</v>
      </c>
      <c r="B96" s="18" t="s">
        <v>125</v>
      </c>
      <c r="C96" s="70">
        <v>900</v>
      </c>
      <c r="D96" s="41">
        <v>862</v>
      </c>
      <c r="E96" s="118">
        <f t="shared" si="8"/>
        <v>95.77777777777777</v>
      </c>
      <c r="F96" s="60">
        <f t="shared" si="9"/>
        <v>0.03187492604425512</v>
      </c>
      <c r="G96" s="52">
        <v>1348</v>
      </c>
      <c r="H96" s="120">
        <f t="shared" si="10"/>
        <v>63.946587537091986</v>
      </c>
      <c r="I96" s="146">
        <f t="shared" si="11"/>
        <v>0.041595155707207135</v>
      </c>
      <c r="J96" s="131"/>
    </row>
    <row r="97" spans="1:10" s="10" customFormat="1" ht="18.75" customHeight="1">
      <c r="A97" s="25">
        <v>13119</v>
      </c>
      <c r="B97" s="18" t="s">
        <v>154</v>
      </c>
      <c r="C97" s="70">
        <v>8000</v>
      </c>
      <c r="D97" s="41">
        <v>0</v>
      </c>
      <c r="E97" s="118">
        <f t="shared" si="8"/>
        <v>0</v>
      </c>
      <c r="F97" s="60">
        <f t="shared" si="9"/>
        <v>0</v>
      </c>
      <c r="G97" s="52"/>
      <c r="H97" s="120">
        <v>0</v>
      </c>
      <c r="I97" s="146">
        <f t="shared" si="11"/>
        <v>0</v>
      </c>
      <c r="J97" s="131"/>
    </row>
    <row r="98" spans="1:10" s="13" customFormat="1" ht="18.75" customHeight="1">
      <c r="A98" s="45" t="s">
        <v>46</v>
      </c>
      <c r="B98" s="9" t="s">
        <v>47</v>
      </c>
      <c r="C98" s="115">
        <f>SUM(C99:C100)</f>
        <v>0</v>
      </c>
      <c r="D98" s="61">
        <f>SUM(D99:D100)</f>
        <v>0</v>
      </c>
      <c r="E98" s="117">
        <v>0</v>
      </c>
      <c r="F98" s="65">
        <f t="shared" si="9"/>
        <v>0</v>
      </c>
      <c r="G98" s="61">
        <f>SUM(G99:G100)</f>
        <v>6234</v>
      </c>
      <c r="H98" s="119">
        <f t="shared" si="10"/>
        <v>0</v>
      </c>
      <c r="I98" s="145">
        <f t="shared" si="11"/>
        <v>0.19236216667561518</v>
      </c>
      <c r="J98" s="130"/>
    </row>
    <row r="99" spans="1:10" s="13" customFormat="1" ht="18.75" customHeight="1">
      <c r="A99" s="17">
        <v>13104</v>
      </c>
      <c r="B99" s="18" t="s">
        <v>121</v>
      </c>
      <c r="C99" s="70">
        <v>0</v>
      </c>
      <c r="D99" s="41">
        <v>0</v>
      </c>
      <c r="E99" s="118">
        <v>0</v>
      </c>
      <c r="F99" s="60">
        <f t="shared" si="9"/>
        <v>0</v>
      </c>
      <c r="G99" s="52">
        <v>5796</v>
      </c>
      <c r="H99" s="120">
        <f t="shared" si="10"/>
        <v>0</v>
      </c>
      <c r="I99" s="146">
        <f t="shared" si="11"/>
        <v>0.17884682676481642</v>
      </c>
      <c r="J99" s="130"/>
    </row>
    <row r="100" spans="1:10" s="13" customFormat="1" ht="18.75" customHeight="1">
      <c r="A100" s="17">
        <v>13113</v>
      </c>
      <c r="B100" s="18" t="s">
        <v>122</v>
      </c>
      <c r="C100" s="70">
        <v>0</v>
      </c>
      <c r="D100" s="41">
        <v>0</v>
      </c>
      <c r="E100" s="118">
        <v>0</v>
      </c>
      <c r="F100" s="60">
        <f t="shared" si="9"/>
        <v>0</v>
      </c>
      <c r="G100" s="52">
        <v>438</v>
      </c>
      <c r="H100" s="120">
        <f t="shared" si="10"/>
        <v>0</v>
      </c>
      <c r="I100" s="146">
        <f t="shared" si="11"/>
        <v>0.013515339910798757</v>
      </c>
      <c r="J100" s="130"/>
    </row>
    <row r="101" spans="1:10" s="13" customFormat="1" ht="18.75" customHeight="1">
      <c r="A101" s="45" t="s">
        <v>48</v>
      </c>
      <c r="B101" s="9" t="s">
        <v>49</v>
      </c>
      <c r="C101" s="69">
        <v>63000</v>
      </c>
      <c r="D101" s="43">
        <v>27441</v>
      </c>
      <c r="E101" s="117">
        <f t="shared" si="8"/>
        <v>43.55714285714286</v>
      </c>
      <c r="F101" s="65">
        <f t="shared" si="9"/>
        <v>1.014709797657082</v>
      </c>
      <c r="G101" s="61">
        <v>3017</v>
      </c>
      <c r="H101" s="119">
        <f t="shared" si="10"/>
        <v>909.5459065296652</v>
      </c>
      <c r="I101" s="145">
        <f t="shared" si="11"/>
        <v>0.09309538929424623</v>
      </c>
      <c r="J101" s="130"/>
    </row>
    <row r="102" spans="1:10" s="39" customFormat="1" ht="18.75" customHeight="1">
      <c r="A102" s="32" t="s">
        <v>7</v>
      </c>
      <c r="B102" s="8" t="s">
        <v>74</v>
      </c>
      <c r="C102" s="68">
        <v>47000</v>
      </c>
      <c r="D102" s="40">
        <v>34337</v>
      </c>
      <c r="E102" s="188">
        <f t="shared" si="8"/>
        <v>73.05744680851063</v>
      </c>
      <c r="F102" s="189">
        <f t="shared" si="9"/>
        <v>1.269709206011123</v>
      </c>
      <c r="G102" s="186">
        <v>102100</v>
      </c>
      <c r="H102" s="121">
        <f t="shared" si="10"/>
        <v>33.6307541625857</v>
      </c>
      <c r="I102" s="159">
        <f t="shared" si="11"/>
        <v>3.1504936184761485</v>
      </c>
      <c r="J102" s="139"/>
    </row>
    <row r="103" spans="1:10" s="82" customFormat="1" ht="18.75" customHeight="1">
      <c r="A103" s="75" t="s">
        <v>50</v>
      </c>
      <c r="B103" s="83" t="s">
        <v>51</v>
      </c>
      <c r="C103" s="81">
        <f>SUM(C104+C109+C110)</f>
        <v>9100</v>
      </c>
      <c r="D103" s="77">
        <f>SUM(D104+D109+D110)</f>
        <v>3727</v>
      </c>
      <c r="E103" s="78">
        <f t="shared" si="8"/>
        <v>40.956043956043956</v>
      </c>
      <c r="F103" s="79">
        <f t="shared" si="9"/>
        <v>0.1378165305880961</v>
      </c>
      <c r="G103" s="77">
        <f>SUM(G104+G109+G110)</f>
        <v>65270</v>
      </c>
      <c r="H103" s="80">
        <f t="shared" si="10"/>
        <v>5.710127164087636</v>
      </c>
      <c r="I103" s="144">
        <f t="shared" si="11"/>
        <v>2.0140325022325</v>
      </c>
      <c r="J103" s="136"/>
    </row>
    <row r="104" spans="1:10" s="13" customFormat="1" ht="34.5" customHeight="1">
      <c r="A104" s="47" t="s">
        <v>3</v>
      </c>
      <c r="B104" s="9" t="s">
        <v>52</v>
      </c>
      <c r="C104" s="69">
        <f>SUM(C105+C107)</f>
        <v>3100</v>
      </c>
      <c r="D104" s="43">
        <f>SUM(D105+D107)</f>
        <v>3054</v>
      </c>
      <c r="E104" s="117">
        <f t="shared" si="8"/>
        <v>98.51612903225806</v>
      </c>
      <c r="F104" s="65">
        <f t="shared" si="9"/>
        <v>0.11293042243521477</v>
      </c>
      <c r="G104" s="61">
        <f>SUM(G105+G107)</f>
        <v>47992</v>
      </c>
      <c r="H104" s="119">
        <f t="shared" si="10"/>
        <v>6.363560593432239</v>
      </c>
      <c r="I104" s="145">
        <f t="shared" si="11"/>
        <v>1.480886285385968</v>
      </c>
      <c r="J104" s="130"/>
    </row>
    <row r="105" spans="1:10" s="13" customFormat="1" ht="18.75" customHeight="1">
      <c r="A105" s="47"/>
      <c r="B105" s="18" t="s">
        <v>131</v>
      </c>
      <c r="C105" s="69">
        <f>SUM(C106:C106)</f>
        <v>3100</v>
      </c>
      <c r="D105" s="43">
        <f>SUM(D106:D106)</f>
        <v>3054</v>
      </c>
      <c r="E105" s="117">
        <f t="shared" si="8"/>
        <v>98.51612903225806</v>
      </c>
      <c r="F105" s="65">
        <f t="shared" si="9"/>
        <v>0.11293042243521477</v>
      </c>
      <c r="G105" s="61">
        <f>SUM(G106:G106)</f>
        <v>0</v>
      </c>
      <c r="H105" s="119">
        <v>0</v>
      </c>
      <c r="I105" s="145">
        <f t="shared" si="11"/>
        <v>0</v>
      </c>
      <c r="J105" s="130"/>
    </row>
    <row r="106" spans="1:10" s="13" customFormat="1" ht="18.75" customHeight="1">
      <c r="A106" s="36">
        <v>14109</v>
      </c>
      <c r="B106" s="18" t="s">
        <v>123</v>
      </c>
      <c r="C106" s="70">
        <v>3100</v>
      </c>
      <c r="D106" s="41">
        <v>3054</v>
      </c>
      <c r="E106" s="118">
        <f t="shared" si="8"/>
        <v>98.51612903225806</v>
      </c>
      <c r="F106" s="60">
        <f t="shared" si="9"/>
        <v>0.11293042243521477</v>
      </c>
      <c r="G106" s="52">
        <v>0</v>
      </c>
      <c r="H106" s="120">
        <v>0</v>
      </c>
      <c r="I106" s="146">
        <f t="shared" si="11"/>
        <v>0</v>
      </c>
      <c r="J106" s="130"/>
    </row>
    <row r="107" spans="1:10" s="10" customFormat="1" ht="18.75" customHeight="1">
      <c r="A107" s="37"/>
      <c r="B107" s="18" t="s">
        <v>117</v>
      </c>
      <c r="C107" s="69">
        <f>SUM(C108:C108)</f>
        <v>0</v>
      </c>
      <c r="D107" s="43">
        <f>SUM(D108:D108)</f>
        <v>0</v>
      </c>
      <c r="E107" s="117">
        <v>0</v>
      </c>
      <c r="F107" s="65">
        <f t="shared" si="9"/>
        <v>0</v>
      </c>
      <c r="G107" s="61">
        <f>SUM(G108:G108)</f>
        <v>47992</v>
      </c>
      <c r="H107" s="119">
        <f t="shared" si="10"/>
        <v>0</v>
      </c>
      <c r="I107" s="145">
        <f t="shared" si="11"/>
        <v>1.480886285385968</v>
      </c>
      <c r="J107" s="131"/>
    </row>
    <row r="108" spans="1:10" s="10" customFormat="1" ht="18.75" customHeight="1">
      <c r="A108" s="37">
        <v>14113</v>
      </c>
      <c r="B108" s="18" t="s">
        <v>132</v>
      </c>
      <c r="C108" s="70">
        <v>0</v>
      </c>
      <c r="D108" s="41">
        <v>0</v>
      </c>
      <c r="E108" s="118">
        <v>0</v>
      </c>
      <c r="F108" s="60">
        <f t="shared" si="9"/>
        <v>0</v>
      </c>
      <c r="G108" s="52">
        <v>47992</v>
      </c>
      <c r="H108" s="120">
        <f t="shared" si="10"/>
        <v>0</v>
      </c>
      <c r="I108" s="146">
        <f t="shared" si="11"/>
        <v>1.480886285385968</v>
      </c>
      <c r="J108" s="131"/>
    </row>
    <row r="109" spans="1:10" s="13" customFormat="1" ht="18.75" customHeight="1">
      <c r="A109" s="45" t="s">
        <v>5</v>
      </c>
      <c r="B109" s="9" t="s">
        <v>76</v>
      </c>
      <c r="C109" s="69">
        <v>2000</v>
      </c>
      <c r="D109" s="43">
        <v>673</v>
      </c>
      <c r="E109" s="117">
        <f t="shared" si="8"/>
        <v>33.65</v>
      </c>
      <c r="F109" s="65">
        <f t="shared" si="9"/>
        <v>0.024886108152881316</v>
      </c>
      <c r="G109" s="61">
        <v>9327</v>
      </c>
      <c r="H109" s="119">
        <f t="shared" si="10"/>
        <v>7.215610592902326</v>
      </c>
      <c r="I109" s="145">
        <f t="shared" si="11"/>
        <v>0.28780268344296805</v>
      </c>
      <c r="J109" s="130"/>
    </row>
    <row r="110" spans="1:10" s="13" customFormat="1" ht="18.75" customHeight="1">
      <c r="A110" s="45" t="s">
        <v>7</v>
      </c>
      <c r="B110" s="9" t="s">
        <v>53</v>
      </c>
      <c r="C110" s="69">
        <f>SUM(C111:C111)</f>
        <v>4000</v>
      </c>
      <c r="D110" s="43">
        <f>SUM(D111:D111)</f>
        <v>0</v>
      </c>
      <c r="E110" s="117">
        <f t="shared" si="8"/>
        <v>0</v>
      </c>
      <c r="F110" s="65">
        <f t="shared" si="9"/>
        <v>0</v>
      </c>
      <c r="G110" s="61">
        <f>SUM(G111:G111)</f>
        <v>7951</v>
      </c>
      <c r="H110" s="119">
        <f t="shared" si="10"/>
        <v>0</v>
      </c>
      <c r="I110" s="145">
        <f t="shared" si="11"/>
        <v>0.24534353340356374</v>
      </c>
      <c r="J110" s="130"/>
    </row>
    <row r="111" spans="1:10" s="10" customFormat="1" ht="34.5" customHeight="1">
      <c r="A111" s="25">
        <v>1440</v>
      </c>
      <c r="B111" s="18" t="s">
        <v>118</v>
      </c>
      <c r="C111" s="70">
        <v>4000</v>
      </c>
      <c r="D111" s="41">
        <v>0</v>
      </c>
      <c r="E111" s="118">
        <f t="shared" si="8"/>
        <v>0</v>
      </c>
      <c r="F111" s="60">
        <f t="shared" si="9"/>
        <v>0</v>
      </c>
      <c r="G111" s="52">
        <v>7951</v>
      </c>
      <c r="H111" s="120">
        <f t="shared" si="10"/>
        <v>0</v>
      </c>
      <c r="I111" s="146">
        <f t="shared" si="11"/>
        <v>0.24534353340356374</v>
      </c>
      <c r="J111" s="131"/>
    </row>
    <row r="112" spans="1:10" s="82" customFormat="1" ht="18.75" customHeight="1">
      <c r="A112" s="75" t="s">
        <v>54</v>
      </c>
      <c r="B112" s="83" t="s">
        <v>55</v>
      </c>
      <c r="C112" s="81">
        <f>SUM(C113:C115)</f>
        <v>5400</v>
      </c>
      <c r="D112" s="163">
        <f>SUM(D113:D115)</f>
        <v>4387</v>
      </c>
      <c r="E112" s="78">
        <f t="shared" si="8"/>
        <v>81.24074074074075</v>
      </c>
      <c r="F112" s="79">
        <f t="shared" si="9"/>
        <v>0.16222192639924268</v>
      </c>
      <c r="G112" s="77">
        <f>SUM(G113:G115)</f>
        <v>5838</v>
      </c>
      <c r="H112" s="80">
        <f t="shared" si="10"/>
        <v>75.1455978074683</v>
      </c>
      <c r="I112" s="144">
        <f t="shared" si="11"/>
        <v>0.18014281826311218</v>
      </c>
      <c r="J112" s="136"/>
    </row>
    <row r="113" spans="1:10" s="10" customFormat="1" ht="34.5" customHeight="1">
      <c r="A113" s="11" t="s">
        <v>3</v>
      </c>
      <c r="B113" s="18" t="s">
        <v>56</v>
      </c>
      <c r="C113" s="70">
        <v>1000</v>
      </c>
      <c r="D113" s="41">
        <v>1054</v>
      </c>
      <c r="E113" s="118">
        <f t="shared" si="8"/>
        <v>105.4</v>
      </c>
      <c r="F113" s="60">
        <f t="shared" si="9"/>
        <v>0.038974677552952315</v>
      </c>
      <c r="G113" s="52">
        <v>5838</v>
      </c>
      <c r="H113" s="120">
        <f t="shared" si="10"/>
        <v>18.054128126070573</v>
      </c>
      <c r="I113" s="146">
        <f t="shared" si="11"/>
        <v>0.18014281826311218</v>
      </c>
      <c r="J113" s="131"/>
    </row>
    <row r="114" spans="1:10" s="10" customFormat="1" ht="34.5" customHeight="1">
      <c r="A114" s="48" t="s">
        <v>5</v>
      </c>
      <c r="B114" s="18" t="s">
        <v>78</v>
      </c>
      <c r="C114" s="70">
        <v>3400</v>
      </c>
      <c r="D114" s="41">
        <v>3333</v>
      </c>
      <c r="E114" s="118">
        <f t="shared" si="8"/>
        <v>98.02941176470588</v>
      </c>
      <c r="F114" s="60">
        <f t="shared" si="9"/>
        <v>0.12324724884629037</v>
      </c>
      <c r="G114" s="52">
        <v>0</v>
      </c>
      <c r="H114" s="120">
        <v>0</v>
      </c>
      <c r="I114" s="146">
        <f t="shared" si="11"/>
        <v>0</v>
      </c>
      <c r="J114" s="131"/>
    </row>
    <row r="115" spans="1:10" s="10" customFormat="1" ht="34.5" customHeight="1">
      <c r="A115" s="11" t="s">
        <v>57</v>
      </c>
      <c r="B115" s="18" t="s">
        <v>80</v>
      </c>
      <c r="C115" s="70">
        <v>1000</v>
      </c>
      <c r="D115" s="41">
        <v>0</v>
      </c>
      <c r="E115" s="118">
        <f t="shared" si="8"/>
        <v>0</v>
      </c>
      <c r="F115" s="60">
        <f t="shared" si="9"/>
        <v>0</v>
      </c>
      <c r="G115" s="52">
        <v>0</v>
      </c>
      <c r="H115" s="120">
        <v>0</v>
      </c>
      <c r="I115" s="146">
        <f t="shared" si="11"/>
        <v>0</v>
      </c>
      <c r="J115" s="131"/>
    </row>
    <row r="116" spans="1:10" s="5" customFormat="1" ht="37.5">
      <c r="A116" s="15" t="s">
        <v>0</v>
      </c>
      <c r="B116" s="74" t="s">
        <v>18</v>
      </c>
      <c r="C116" s="108" t="s">
        <v>146</v>
      </c>
      <c r="D116" s="172" t="s">
        <v>147</v>
      </c>
      <c r="E116" s="109" t="s">
        <v>144</v>
      </c>
      <c r="F116" s="110" t="s">
        <v>2</v>
      </c>
      <c r="G116" s="113" t="s">
        <v>143</v>
      </c>
      <c r="H116" s="111" t="s">
        <v>148</v>
      </c>
      <c r="I116" s="143" t="s">
        <v>2</v>
      </c>
      <c r="J116" s="135"/>
    </row>
    <row r="117" spans="1:10" s="82" customFormat="1" ht="18.75" customHeight="1">
      <c r="A117" s="75" t="s">
        <v>58</v>
      </c>
      <c r="B117" s="83" t="s">
        <v>59</v>
      </c>
      <c r="C117" s="81">
        <f>SUM(C118:C123)</f>
        <v>10000</v>
      </c>
      <c r="D117" s="77">
        <f>SUM(D118:D123)</f>
        <v>0</v>
      </c>
      <c r="E117" s="78">
        <f t="shared" si="8"/>
        <v>0</v>
      </c>
      <c r="F117" s="79">
        <f t="shared" si="9"/>
        <v>0</v>
      </c>
      <c r="G117" s="77">
        <f>SUM(G118:G123)</f>
        <v>26625</v>
      </c>
      <c r="H117" s="80">
        <f t="shared" si="10"/>
        <v>0</v>
      </c>
      <c r="I117" s="144">
        <f t="shared" si="11"/>
        <v>0.8215660390982121</v>
      </c>
      <c r="J117" s="136"/>
    </row>
    <row r="118" spans="1:10" s="10" customFormat="1" ht="18.75" customHeight="1">
      <c r="A118" s="11" t="s">
        <v>3</v>
      </c>
      <c r="B118" s="18" t="s">
        <v>60</v>
      </c>
      <c r="C118" s="70">
        <v>0</v>
      </c>
      <c r="D118" s="41">
        <v>0</v>
      </c>
      <c r="E118" s="174">
        <v>0</v>
      </c>
      <c r="F118" s="175">
        <f t="shared" si="9"/>
        <v>0</v>
      </c>
      <c r="G118" s="41">
        <v>0</v>
      </c>
      <c r="H118" s="176">
        <v>0</v>
      </c>
      <c r="I118" s="177">
        <f t="shared" si="11"/>
        <v>0</v>
      </c>
      <c r="J118" s="131"/>
    </row>
    <row r="119" spans="1:10" s="10" customFormat="1" ht="18.75" customHeight="1">
      <c r="A119" s="11" t="s">
        <v>5</v>
      </c>
      <c r="B119" s="18" t="s">
        <v>61</v>
      </c>
      <c r="C119" s="70">
        <v>0</v>
      </c>
      <c r="D119" s="41">
        <v>0</v>
      </c>
      <c r="E119" s="174">
        <v>0</v>
      </c>
      <c r="F119" s="175">
        <f t="shared" si="9"/>
        <v>0</v>
      </c>
      <c r="G119" s="41">
        <v>26625</v>
      </c>
      <c r="H119" s="176">
        <f t="shared" si="10"/>
        <v>0</v>
      </c>
      <c r="I119" s="177">
        <f t="shared" si="11"/>
        <v>0.8215660390982121</v>
      </c>
      <c r="J119" s="131"/>
    </row>
    <row r="120" spans="1:10" s="10" customFormat="1" ht="18.75" customHeight="1">
      <c r="A120" s="11" t="s">
        <v>7</v>
      </c>
      <c r="B120" s="18" t="s">
        <v>62</v>
      </c>
      <c r="C120" s="70">
        <v>0</v>
      </c>
      <c r="D120" s="41">
        <v>0</v>
      </c>
      <c r="E120" s="174">
        <v>0</v>
      </c>
      <c r="F120" s="175">
        <f t="shared" si="9"/>
        <v>0</v>
      </c>
      <c r="G120" s="41">
        <v>0</v>
      </c>
      <c r="H120" s="176">
        <v>0</v>
      </c>
      <c r="I120" s="177">
        <f t="shared" si="11"/>
        <v>0</v>
      </c>
      <c r="J120" s="131"/>
    </row>
    <row r="121" spans="1:10" s="10" customFormat="1" ht="18.75" customHeight="1">
      <c r="A121" s="11" t="s">
        <v>11</v>
      </c>
      <c r="B121" s="18" t="s">
        <v>63</v>
      </c>
      <c r="C121" s="70">
        <v>0</v>
      </c>
      <c r="D121" s="41">
        <v>0</v>
      </c>
      <c r="E121" s="174">
        <v>0</v>
      </c>
      <c r="F121" s="175">
        <f t="shared" si="9"/>
        <v>0</v>
      </c>
      <c r="G121" s="41">
        <v>0</v>
      </c>
      <c r="H121" s="176">
        <v>0</v>
      </c>
      <c r="I121" s="177">
        <f t="shared" si="11"/>
        <v>0</v>
      </c>
      <c r="J121" s="131"/>
    </row>
    <row r="122" spans="1:10" s="10" customFormat="1" ht="18.75" customHeight="1">
      <c r="A122" s="11" t="s">
        <v>13</v>
      </c>
      <c r="B122" s="18" t="s">
        <v>64</v>
      </c>
      <c r="C122" s="70">
        <v>10000</v>
      </c>
      <c r="D122" s="41">
        <v>0</v>
      </c>
      <c r="E122" s="174">
        <f t="shared" si="8"/>
        <v>0</v>
      </c>
      <c r="F122" s="175">
        <f t="shared" si="9"/>
        <v>0</v>
      </c>
      <c r="G122" s="41">
        <v>0</v>
      </c>
      <c r="H122" s="176">
        <v>0</v>
      </c>
      <c r="I122" s="177">
        <f t="shared" si="11"/>
        <v>0</v>
      </c>
      <c r="J122" s="131"/>
    </row>
    <row r="123" spans="1:10" s="10" customFormat="1" ht="34.5" customHeight="1">
      <c r="A123" s="48" t="s">
        <v>15</v>
      </c>
      <c r="B123" s="18" t="s">
        <v>65</v>
      </c>
      <c r="C123" s="70">
        <v>0</v>
      </c>
      <c r="D123" s="41">
        <v>0</v>
      </c>
      <c r="E123" s="174">
        <v>0</v>
      </c>
      <c r="F123" s="175">
        <f t="shared" si="9"/>
        <v>0</v>
      </c>
      <c r="G123" s="41">
        <v>0</v>
      </c>
      <c r="H123" s="176">
        <v>0</v>
      </c>
      <c r="I123" s="177">
        <f t="shared" si="11"/>
        <v>0</v>
      </c>
      <c r="J123" s="131"/>
    </row>
    <row r="124" spans="1:10" s="82" customFormat="1" ht="18.75" customHeight="1">
      <c r="A124" s="75" t="s">
        <v>66</v>
      </c>
      <c r="B124" s="83" t="s">
        <v>67</v>
      </c>
      <c r="C124" s="81">
        <f>SUM(C125)</f>
        <v>0</v>
      </c>
      <c r="D124" s="77">
        <v>0</v>
      </c>
      <c r="E124" s="78">
        <v>0</v>
      </c>
      <c r="F124" s="79">
        <f t="shared" si="9"/>
        <v>0</v>
      </c>
      <c r="G124" s="77">
        <v>0</v>
      </c>
      <c r="H124" s="80">
        <v>0</v>
      </c>
      <c r="I124" s="144">
        <f t="shared" si="11"/>
        <v>0</v>
      </c>
      <c r="J124" s="136"/>
    </row>
    <row r="125" spans="1:10" s="10" customFormat="1" ht="34.5" customHeight="1">
      <c r="A125" s="48" t="s">
        <v>3</v>
      </c>
      <c r="B125" s="18" t="s">
        <v>79</v>
      </c>
      <c r="C125" s="70">
        <v>0</v>
      </c>
      <c r="D125" s="41">
        <v>0</v>
      </c>
      <c r="E125" s="174">
        <v>0</v>
      </c>
      <c r="F125" s="175">
        <f t="shared" si="9"/>
        <v>0</v>
      </c>
      <c r="G125" s="41">
        <v>0</v>
      </c>
      <c r="H125" s="176">
        <v>0</v>
      </c>
      <c r="I125" s="177">
        <f t="shared" si="11"/>
        <v>0</v>
      </c>
      <c r="J125" s="131"/>
    </row>
    <row r="126" spans="1:10" s="82" customFormat="1" ht="42">
      <c r="A126" s="84" t="s">
        <v>68</v>
      </c>
      <c r="B126" s="83" t="s">
        <v>141</v>
      </c>
      <c r="C126" s="81">
        <v>0</v>
      </c>
      <c r="D126" s="77">
        <v>0</v>
      </c>
      <c r="E126" s="78">
        <v>0</v>
      </c>
      <c r="F126" s="79">
        <f t="shared" si="9"/>
        <v>0</v>
      </c>
      <c r="G126" s="77">
        <v>0</v>
      </c>
      <c r="H126" s="80">
        <v>0</v>
      </c>
      <c r="I126" s="144">
        <f t="shared" si="11"/>
        <v>0</v>
      </c>
      <c r="J126" s="136"/>
    </row>
    <row r="127" spans="1:11" s="82" customFormat="1" ht="42">
      <c r="A127" s="75" t="s">
        <v>69</v>
      </c>
      <c r="B127" s="83" t="s">
        <v>70</v>
      </c>
      <c r="C127" s="81">
        <v>779000</v>
      </c>
      <c r="D127" s="77">
        <v>729188</v>
      </c>
      <c r="E127" s="78">
        <f t="shared" si="8"/>
        <v>93.60564826700899</v>
      </c>
      <c r="F127" s="79">
        <f t="shared" si="9"/>
        <v>26.963820849603596</v>
      </c>
      <c r="G127" s="77">
        <v>736179</v>
      </c>
      <c r="H127" s="80">
        <f t="shared" si="10"/>
        <v>99.05036682654627</v>
      </c>
      <c r="I127" s="144">
        <f t="shared" si="11"/>
        <v>22.716231552949584</v>
      </c>
      <c r="J127" s="136"/>
      <c r="K127" s="85"/>
    </row>
    <row r="128" spans="1:10" s="93" customFormat="1" ht="42">
      <c r="A128" s="86" t="s">
        <v>71</v>
      </c>
      <c r="B128" s="87" t="s">
        <v>72</v>
      </c>
      <c r="C128" s="92">
        <v>0</v>
      </c>
      <c r="D128" s="88">
        <v>0</v>
      </c>
      <c r="E128" s="89">
        <v>0</v>
      </c>
      <c r="F128" s="90">
        <f t="shared" si="9"/>
        <v>0</v>
      </c>
      <c r="G128" s="88">
        <v>0</v>
      </c>
      <c r="H128" s="91">
        <v>0</v>
      </c>
      <c r="I128" s="147">
        <f t="shared" si="11"/>
        <v>0</v>
      </c>
      <c r="J128" s="140"/>
    </row>
    <row r="129" spans="1:10" s="126" customFormat="1" ht="30" customHeight="1">
      <c r="A129" s="122"/>
      <c r="B129" s="123" t="s">
        <v>73</v>
      </c>
      <c r="C129" s="124">
        <f>SUM(C29+C34+C72+C103+C112+C117+C124+C126+C127+C128)</f>
        <v>2822600</v>
      </c>
      <c r="D129" s="164">
        <f>SUM(D29+D34+D72+D103+D112+D117+D124+D126+D127+D128)</f>
        <v>2704320</v>
      </c>
      <c r="E129" s="190">
        <f t="shared" si="8"/>
        <v>95.8095373060299</v>
      </c>
      <c r="F129" s="191">
        <f t="shared" si="9"/>
        <v>100</v>
      </c>
      <c r="G129" s="125">
        <f>SUM(G29+G34+G72+G103+G112+G117+G124+G126+G127+G128)</f>
        <v>3240762</v>
      </c>
      <c r="H129" s="192">
        <f t="shared" si="10"/>
        <v>83.44704115883857</v>
      </c>
      <c r="I129" s="193">
        <f t="shared" si="11"/>
        <v>100</v>
      </c>
      <c r="J129" s="134"/>
    </row>
    <row r="130" spans="1:10" s="96" customFormat="1" ht="84">
      <c r="A130" s="94"/>
      <c r="B130" s="95" t="s">
        <v>133</v>
      </c>
      <c r="C130" s="92">
        <f>SUM(C27-C129)</f>
        <v>406100</v>
      </c>
      <c r="D130" s="173">
        <f>SUM(D27-D129)</f>
        <v>337098</v>
      </c>
      <c r="E130" s="89">
        <f t="shared" si="8"/>
        <v>83.00861856685546</v>
      </c>
      <c r="F130" s="90"/>
      <c r="G130" s="88">
        <f>SUM(G27-G129)</f>
        <v>129914</v>
      </c>
      <c r="H130" s="91">
        <f t="shared" si="10"/>
        <v>259.4778083963237</v>
      </c>
      <c r="I130" s="147"/>
      <c r="J130" s="141"/>
    </row>
    <row r="131" spans="1:10" s="10" customFormat="1" ht="21">
      <c r="A131" s="53"/>
      <c r="B131" s="54"/>
      <c r="C131" s="55"/>
      <c r="D131" s="162"/>
      <c r="E131" s="114"/>
      <c r="F131" s="57"/>
      <c r="G131" s="55"/>
      <c r="H131" s="160"/>
      <c r="I131" s="57"/>
      <c r="J131" s="154"/>
    </row>
    <row r="132" spans="1:10" s="14" customFormat="1" ht="18.75" customHeight="1">
      <c r="A132" s="67"/>
      <c r="B132" s="97" t="s">
        <v>134</v>
      </c>
      <c r="C132" s="98">
        <v>759400</v>
      </c>
      <c r="D132" s="98">
        <v>634220</v>
      </c>
      <c r="E132" s="114">
        <f>SUM(D132*100/C132)</f>
        <v>83.51593363181459</v>
      </c>
      <c r="F132" s="58"/>
      <c r="G132" s="98">
        <v>437095</v>
      </c>
      <c r="H132" s="160">
        <f>SUM(D132*100/G132)</f>
        <v>145.09889154531623</v>
      </c>
      <c r="I132" s="152"/>
      <c r="J132" s="155"/>
    </row>
    <row r="133" spans="1:10" s="14" customFormat="1" ht="18.75" customHeight="1">
      <c r="A133" s="67"/>
      <c r="B133" s="97"/>
      <c r="C133" s="105"/>
      <c r="D133" s="105"/>
      <c r="E133" s="63"/>
      <c r="F133" s="58"/>
      <c r="G133" s="98"/>
      <c r="H133" s="99"/>
      <c r="I133" s="152"/>
      <c r="J133" s="155"/>
    </row>
    <row r="134" spans="1:10" s="14" customFormat="1" ht="21">
      <c r="A134" s="165" t="s">
        <v>155</v>
      </c>
      <c r="B134" s="165"/>
      <c r="C134" s="72"/>
      <c r="D134" s="51"/>
      <c r="E134" s="63"/>
      <c r="F134" s="58"/>
      <c r="G134" s="51"/>
      <c r="H134" s="66"/>
      <c r="I134" s="152"/>
      <c r="J134" s="155"/>
    </row>
    <row r="135" spans="9:10" ht="12.75">
      <c r="I135" s="153"/>
      <c r="J135" s="156"/>
    </row>
    <row r="136" spans="9:10" ht="12.75">
      <c r="I136" s="153"/>
      <c r="J136" s="156"/>
    </row>
    <row r="137" spans="9:10" ht="12.75">
      <c r="I137" s="153"/>
      <c r="J137" s="156"/>
    </row>
    <row r="138" spans="9:10" ht="12.75">
      <c r="I138" s="153"/>
      <c r="J138" s="156"/>
    </row>
    <row r="139" spans="9:10" ht="12.75">
      <c r="I139" s="153"/>
      <c r="J139" s="156"/>
    </row>
    <row r="140" spans="9:10" ht="12.75">
      <c r="I140" s="153"/>
      <c r="J140" s="156"/>
    </row>
    <row r="141" spans="9:12" ht="15.75">
      <c r="I141" s="153"/>
      <c r="J141" s="156"/>
      <c r="L141" s="161"/>
    </row>
    <row r="142" spans="9:10" ht="12.75">
      <c r="I142" s="153"/>
      <c r="J142" s="156"/>
    </row>
    <row r="143" spans="9:10" ht="12.75">
      <c r="I143" s="153"/>
      <c r="J143" s="156"/>
    </row>
    <row r="144" spans="9:10" ht="12.75">
      <c r="I144" s="153"/>
      <c r="J144" s="156"/>
    </row>
    <row r="145" spans="9:10" ht="12.75">
      <c r="I145" s="153"/>
      <c r="J145" s="156"/>
    </row>
    <row r="146" spans="9:10" ht="12.75">
      <c r="I146" s="153"/>
      <c r="J146" s="156"/>
    </row>
    <row r="147" spans="9:10" ht="12.75">
      <c r="I147" s="153"/>
      <c r="J147" s="156"/>
    </row>
    <row r="148" spans="9:10" ht="12.75">
      <c r="I148" s="153"/>
      <c r="J148" s="156"/>
    </row>
    <row r="149" spans="9:10" ht="12.75">
      <c r="I149" s="153"/>
      <c r="J149" s="156"/>
    </row>
    <row r="150" spans="9:10" ht="12.75">
      <c r="I150" s="153"/>
      <c r="J150" s="156"/>
    </row>
    <row r="151" spans="9:10" ht="12.75">
      <c r="I151" s="153"/>
      <c r="J151" s="156"/>
    </row>
    <row r="152" spans="9:10" ht="12.75">
      <c r="I152" s="153"/>
      <c r="J152" s="156"/>
    </row>
    <row r="153" spans="9:10" ht="12.75">
      <c r="I153" s="153"/>
      <c r="J153" s="156"/>
    </row>
    <row r="154" spans="9:10" ht="12.75">
      <c r="I154" s="153"/>
      <c r="J154" s="156"/>
    </row>
    <row r="155" spans="9:10" ht="12.75">
      <c r="I155" s="153"/>
      <c r="J155" s="156"/>
    </row>
    <row r="156" spans="9:10" ht="12.75">
      <c r="I156" s="153"/>
      <c r="J156" s="156"/>
    </row>
    <row r="157" spans="9:10" ht="12.75">
      <c r="I157" s="153"/>
      <c r="J157" s="156"/>
    </row>
    <row r="158" spans="9:10" ht="12.75">
      <c r="I158" s="153"/>
      <c r="J158" s="156"/>
    </row>
    <row r="159" spans="9:10" ht="12.75">
      <c r="I159" s="153"/>
      <c r="J159" s="156"/>
    </row>
    <row r="160" spans="9:10" ht="12.75">
      <c r="I160" s="153"/>
      <c r="J160" s="156"/>
    </row>
    <row r="161" spans="9:10" ht="12.75">
      <c r="I161" s="153"/>
      <c r="J161" s="156"/>
    </row>
    <row r="162" spans="9:10" ht="12.75">
      <c r="I162" s="153"/>
      <c r="J162" s="156"/>
    </row>
    <row r="163" spans="9:10" ht="12.75">
      <c r="I163" s="153"/>
      <c r="J163" s="156"/>
    </row>
    <row r="164" spans="9:10" ht="12.75">
      <c r="I164" s="153"/>
      <c r="J164" s="156"/>
    </row>
    <row r="165" spans="9:10" ht="12.75">
      <c r="I165" s="153"/>
      <c r="J165" s="156"/>
    </row>
    <row r="166" spans="9:10" ht="12.75">
      <c r="I166" s="153"/>
      <c r="J166" s="156"/>
    </row>
    <row r="167" spans="9:10" ht="12.75">
      <c r="I167" s="153"/>
      <c r="J167" s="156"/>
    </row>
    <row r="168" spans="9:10" ht="12.75">
      <c r="I168" s="153"/>
      <c r="J168" s="156"/>
    </row>
    <row r="169" spans="9:10" ht="12.75">
      <c r="I169" s="153"/>
      <c r="J169" s="156"/>
    </row>
    <row r="170" spans="9:10" ht="12.75">
      <c r="I170" s="153"/>
      <c r="J170" s="156"/>
    </row>
    <row r="171" spans="9:10" ht="12.75">
      <c r="I171" s="153"/>
      <c r="J171" s="156"/>
    </row>
    <row r="172" spans="9:10" ht="12.75">
      <c r="I172" s="153"/>
      <c r="J172" s="156"/>
    </row>
    <row r="173" spans="9:10" ht="12.75">
      <c r="I173" s="153"/>
      <c r="J173" s="156"/>
    </row>
    <row r="174" spans="9:10" ht="12.75">
      <c r="I174" s="153"/>
      <c r="J174" s="156"/>
    </row>
    <row r="175" spans="9:10" ht="12.75">
      <c r="I175" s="153"/>
      <c r="J175" s="156"/>
    </row>
  </sheetData>
  <sheetProtection/>
  <mergeCells count="3">
    <mergeCell ref="A134:B134"/>
    <mergeCell ref="A2:G2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rowBreaks count="4" manualBreakCount="4">
    <brk id="27" max="8" man="1"/>
    <brk id="60" max="8" man="1"/>
    <brk id="87" max="8" man="1"/>
    <brk id="115" max="8" man="1"/>
  </rowBreaks>
  <ignoredErrors>
    <ignoredError sqref="C11:D11 C5:D5 G98 C98:D98 C22:D22 G21:G22 D1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2017-02-17T11:49:56Z</cp:lastPrinted>
  <dcterms:created xsi:type="dcterms:W3CDTF">2006-09-16T00:00:00Z</dcterms:created>
  <dcterms:modified xsi:type="dcterms:W3CDTF">2017-02-17T11:57:30Z</dcterms:modified>
  <cp:category/>
  <cp:version/>
  <cp:contentType/>
  <cp:contentStatus/>
</cp:coreProperties>
</file>